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dget\Почта\Муниципальные программы 2022-2027г\"/>
    </mc:Choice>
  </mc:AlternateContent>
  <xr:revisionPtr revIDLastSave="0" documentId="13_ncr:1_{10E84D45-27B0-454A-A0FB-C11EE04965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езультат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5" i="1" l="1"/>
  <c r="D25" i="1"/>
  <c r="P13" i="1" l="1"/>
  <c r="P48" i="1"/>
  <c r="P71" i="1"/>
  <c r="P74" i="1"/>
  <c r="P79" i="1"/>
  <c r="P86" i="1"/>
  <c r="P87" i="1"/>
  <c r="P93" i="1"/>
  <c r="P96" i="1"/>
  <c r="P99" i="1"/>
  <c r="P116" i="1"/>
  <c r="O14" i="1"/>
  <c r="O15" i="1"/>
  <c r="O16" i="1"/>
  <c r="O17" i="1"/>
  <c r="O18" i="1"/>
  <c r="O23" i="1"/>
  <c r="O24" i="1"/>
  <c r="O31" i="1"/>
  <c r="O33" i="1"/>
  <c r="O34" i="1"/>
  <c r="O35" i="1"/>
  <c r="O39" i="1"/>
  <c r="O40" i="1"/>
  <c r="O41" i="1"/>
  <c r="O42" i="1"/>
  <c r="O44" i="1"/>
  <c r="O45" i="1"/>
  <c r="O46" i="1"/>
  <c r="O48" i="1"/>
  <c r="O50" i="1"/>
  <c r="O51" i="1"/>
  <c r="O52" i="1"/>
  <c r="O53" i="1"/>
  <c r="O54" i="1"/>
  <c r="O56" i="1"/>
  <c r="O58" i="1"/>
  <c r="O59" i="1"/>
  <c r="O60" i="1"/>
  <c r="O61" i="1"/>
  <c r="O62" i="1"/>
  <c r="O63" i="1"/>
  <c r="O64" i="1"/>
  <c r="O66" i="1"/>
  <c r="O67" i="1"/>
  <c r="O68" i="1"/>
  <c r="O69" i="1"/>
  <c r="O70" i="1"/>
  <c r="O71" i="1"/>
  <c r="O72" i="1"/>
  <c r="O73" i="1"/>
  <c r="O74" i="1"/>
  <c r="O75" i="1"/>
  <c r="O76" i="1"/>
  <c r="O78" i="1"/>
  <c r="O79" i="1"/>
  <c r="O80" i="1"/>
  <c r="O81" i="1"/>
  <c r="O82" i="1"/>
  <c r="O84" i="1"/>
  <c r="O85" i="1"/>
  <c r="O86" i="1"/>
  <c r="O87" i="1"/>
  <c r="O89" i="1"/>
  <c r="O91" i="1"/>
  <c r="O92" i="1"/>
  <c r="O93" i="1"/>
  <c r="O94" i="1"/>
  <c r="O96" i="1"/>
  <c r="O98" i="1"/>
  <c r="O99" i="1"/>
  <c r="O103" i="1"/>
  <c r="O104" i="1"/>
  <c r="O105" i="1"/>
  <c r="O106" i="1"/>
  <c r="O107" i="1"/>
  <c r="O109" i="1"/>
  <c r="O110" i="1"/>
  <c r="O112" i="1"/>
  <c r="O113" i="1"/>
  <c r="O114" i="1"/>
  <c r="O115" i="1"/>
  <c r="N11" i="1"/>
  <c r="N12" i="1"/>
  <c r="N13" i="1"/>
  <c r="N16" i="1"/>
  <c r="N17" i="1"/>
  <c r="N18" i="1"/>
  <c r="N19" i="1"/>
  <c r="N20" i="1"/>
  <c r="N21" i="1"/>
  <c r="N25" i="1"/>
  <c r="N26" i="1"/>
  <c r="N27" i="1"/>
  <c r="N28" i="1"/>
  <c r="N29" i="1"/>
  <c r="N30" i="1"/>
  <c r="N31" i="1"/>
  <c r="N36" i="1"/>
  <c r="N37" i="1"/>
  <c r="N38" i="1"/>
  <c r="N50" i="1"/>
  <c r="N54" i="1"/>
  <c r="N55" i="1"/>
  <c r="N56" i="1"/>
  <c r="N57" i="1"/>
  <c r="N60" i="1"/>
  <c r="N63" i="1"/>
  <c r="N65" i="1"/>
  <c r="N69" i="1"/>
  <c r="N70" i="1"/>
  <c r="N71" i="1"/>
  <c r="N72" i="1"/>
  <c r="N73" i="1"/>
  <c r="N74" i="1"/>
  <c r="N75" i="1"/>
  <c r="N76" i="1"/>
  <c r="N77" i="1"/>
  <c r="N78" i="1"/>
  <c r="N79" i="1"/>
  <c r="N81" i="1"/>
  <c r="N82" i="1"/>
  <c r="N83" i="1"/>
  <c r="N86" i="1"/>
  <c r="N87" i="1"/>
  <c r="N88" i="1"/>
  <c r="N89" i="1"/>
  <c r="N90" i="1"/>
  <c r="N91" i="1"/>
  <c r="N92" i="1"/>
  <c r="N93" i="1"/>
  <c r="N94" i="1"/>
  <c r="N95" i="1"/>
  <c r="N96" i="1"/>
  <c r="N98" i="1"/>
  <c r="N99" i="1"/>
  <c r="N100" i="1"/>
  <c r="N101" i="1"/>
  <c r="N102" i="1"/>
  <c r="N114" i="1"/>
  <c r="N115" i="1"/>
  <c r="O10" i="1"/>
  <c r="N10" i="1"/>
  <c r="M16" i="1"/>
  <c r="M17" i="1"/>
  <c r="M18" i="1"/>
  <c r="M29" i="1"/>
  <c r="M30" i="1"/>
  <c r="M31" i="1"/>
  <c r="M50" i="1"/>
  <c r="M54" i="1"/>
  <c r="M55" i="1"/>
  <c r="M69" i="1"/>
  <c r="M73" i="1"/>
  <c r="M76" i="1"/>
  <c r="M77" i="1"/>
  <c r="M86" i="1"/>
  <c r="M87" i="1"/>
  <c r="M88" i="1"/>
  <c r="M89" i="1"/>
  <c r="M90" i="1"/>
  <c r="M92" i="1"/>
  <c r="M94" i="1"/>
  <c r="M100" i="1"/>
  <c r="M101" i="1"/>
  <c r="M102" i="1"/>
  <c r="M115" i="1"/>
  <c r="M116" i="1"/>
  <c r="L12" i="1"/>
  <c r="L14" i="1"/>
  <c r="L15" i="1"/>
  <c r="L16" i="1"/>
  <c r="L17" i="1"/>
  <c r="L18" i="1"/>
  <c r="L33" i="1"/>
  <c r="L34" i="1"/>
  <c r="L35" i="1"/>
  <c r="L41" i="1"/>
  <c r="L42" i="1"/>
  <c r="L44" i="1"/>
  <c r="L45" i="1"/>
  <c r="L46" i="1"/>
  <c r="L51" i="1"/>
  <c r="L52" i="1"/>
  <c r="L53" i="1"/>
  <c r="L58" i="1"/>
  <c r="L59" i="1"/>
  <c r="L60" i="1"/>
  <c r="L61" i="1"/>
  <c r="L62" i="1"/>
  <c r="L63" i="1"/>
  <c r="L64" i="1"/>
  <c r="L65" i="1"/>
  <c r="L66" i="1"/>
  <c r="L67" i="1"/>
  <c r="L68" i="1"/>
  <c r="L84" i="1"/>
  <c r="L85" i="1"/>
  <c r="L103" i="1"/>
  <c r="L104" i="1"/>
  <c r="L105" i="1"/>
  <c r="L106" i="1"/>
  <c r="L107" i="1"/>
  <c r="L109" i="1"/>
  <c r="L110" i="1"/>
  <c r="G115" i="1" l="1"/>
  <c r="G108" i="1"/>
  <c r="G111" i="1"/>
  <c r="G112" i="1"/>
  <c r="G99" i="1"/>
  <c r="G96" i="1"/>
  <c r="G94" i="1"/>
  <c r="G93" i="1"/>
  <c r="G91" i="1"/>
  <c r="G90" i="1"/>
  <c r="G86" i="1"/>
  <c r="G87" i="1"/>
  <c r="G80" i="1"/>
  <c r="G79" i="1"/>
  <c r="G75" i="1"/>
  <c r="G76" i="1"/>
  <c r="G77" i="1"/>
  <c r="G74" i="1"/>
  <c r="G72" i="1"/>
  <c r="G71" i="1"/>
  <c r="G48" i="1"/>
  <c r="G39" i="1"/>
  <c r="G40" i="1"/>
  <c r="G13" i="1"/>
  <c r="G11" i="1" s="1"/>
  <c r="G10" i="1" l="1"/>
  <c r="G73" i="1"/>
  <c r="G114" i="1"/>
  <c r="G89" i="1"/>
  <c r="G98" i="1"/>
  <c r="G78" i="1"/>
  <c r="G70" i="1"/>
  <c r="G92" i="1"/>
  <c r="K78" i="1"/>
  <c r="K73" i="1"/>
  <c r="K70" i="1"/>
  <c r="K69" i="1" s="1"/>
  <c r="K47" i="1"/>
  <c r="K11" i="1"/>
  <c r="B99" i="1"/>
  <c r="B98" i="1" s="1"/>
  <c r="K92" i="1"/>
  <c r="K95" i="1"/>
  <c r="P95" i="1" s="1"/>
  <c r="F98" i="1"/>
  <c r="K98" i="1"/>
  <c r="P98" i="1" s="1"/>
  <c r="F95" i="1"/>
  <c r="G69" i="1" l="1"/>
  <c r="L99" i="1"/>
  <c r="P92" i="1"/>
  <c r="G113" i="1"/>
  <c r="K10" i="1"/>
  <c r="P78" i="1"/>
  <c r="L98" i="1"/>
  <c r="P70" i="1"/>
  <c r="K43" i="1"/>
  <c r="K88" i="1"/>
  <c r="F88" i="1"/>
  <c r="F92" i="1"/>
  <c r="F78" i="1"/>
  <c r="F73" i="1"/>
  <c r="P73" i="1" s="1"/>
  <c r="F70" i="1"/>
  <c r="F47" i="1"/>
  <c r="P47" i="1" s="1"/>
  <c r="B13" i="1"/>
  <c r="L13" i="1" s="1"/>
  <c r="F10" i="1"/>
  <c r="F11" i="1"/>
  <c r="P11" i="1" s="1"/>
  <c r="J97" i="1"/>
  <c r="E97" i="1"/>
  <c r="B97" i="1" s="1"/>
  <c r="B96" i="1"/>
  <c r="L96" i="1" s="1"/>
  <c r="B115" i="1"/>
  <c r="B112" i="1"/>
  <c r="B94" i="1"/>
  <c r="L94" i="1" s="1"/>
  <c r="B93" i="1"/>
  <c r="B91" i="1"/>
  <c r="L91" i="1" s="1"/>
  <c r="B90" i="1"/>
  <c r="B87" i="1"/>
  <c r="B83" i="1"/>
  <c r="L83" i="1" s="1"/>
  <c r="B82" i="1"/>
  <c r="B80" i="1"/>
  <c r="L80" i="1" s="1"/>
  <c r="B79" i="1"/>
  <c r="B75" i="1"/>
  <c r="L75" i="1" s="1"/>
  <c r="B76" i="1"/>
  <c r="L76" i="1" s="1"/>
  <c r="B77" i="1"/>
  <c r="L77" i="1" s="1"/>
  <c r="B74" i="1"/>
  <c r="B72" i="1"/>
  <c r="L72" i="1" s="1"/>
  <c r="B71" i="1"/>
  <c r="B56" i="1"/>
  <c r="L56" i="1" s="1"/>
  <c r="B57" i="1"/>
  <c r="L57" i="1" s="1"/>
  <c r="B55" i="1"/>
  <c r="B48" i="1"/>
  <c r="L48" i="1" s="1"/>
  <c r="B39" i="1"/>
  <c r="L39" i="1" s="1"/>
  <c r="B40" i="1"/>
  <c r="L40" i="1" s="1"/>
  <c r="B31" i="1"/>
  <c r="L31" i="1" s="1"/>
  <c r="B86" i="1" l="1"/>
  <c r="L86" i="1" s="1"/>
  <c r="L87" i="1"/>
  <c r="P88" i="1"/>
  <c r="B92" i="1"/>
  <c r="L92" i="1" s="1"/>
  <c r="L93" i="1"/>
  <c r="O97" i="1"/>
  <c r="G97" i="1"/>
  <c r="B73" i="1"/>
  <c r="L73" i="1" s="1"/>
  <c r="L74" i="1"/>
  <c r="B78" i="1"/>
  <c r="L78" i="1" s="1"/>
  <c r="L79" i="1"/>
  <c r="F43" i="1"/>
  <c r="B111" i="1"/>
  <c r="L112" i="1"/>
  <c r="P43" i="1"/>
  <c r="P10" i="1"/>
  <c r="K117" i="1"/>
  <c r="B70" i="1"/>
  <c r="L70" i="1" s="1"/>
  <c r="L71" i="1"/>
  <c r="B81" i="1"/>
  <c r="L81" i="1" s="1"/>
  <c r="L82" i="1"/>
  <c r="B114" i="1"/>
  <c r="L115" i="1"/>
  <c r="B89" i="1"/>
  <c r="L89" i="1" s="1"/>
  <c r="L90" i="1"/>
  <c r="B54" i="1"/>
  <c r="L55" i="1"/>
  <c r="B11" i="1"/>
  <c r="B95" i="1"/>
  <c r="F69" i="1"/>
  <c r="P69" i="1" s="1"/>
  <c r="B69" i="1"/>
  <c r="L69" i="1" s="1"/>
  <c r="B113" i="1" l="1"/>
  <c r="L113" i="1" s="1"/>
  <c r="L114" i="1"/>
  <c r="L111" i="1"/>
  <c r="B108" i="1"/>
  <c r="L108" i="1" s="1"/>
  <c r="L11" i="1"/>
  <c r="B10" i="1"/>
  <c r="L10" i="1" s="1"/>
  <c r="B50" i="1"/>
  <c r="L50" i="1" s="1"/>
  <c r="L54" i="1"/>
  <c r="P117" i="1"/>
  <c r="B88" i="1"/>
  <c r="L97" i="1"/>
  <c r="G95" i="1"/>
  <c r="J116" i="1"/>
  <c r="E116" i="1"/>
  <c r="B116" i="1" s="1"/>
  <c r="J28" i="1"/>
  <c r="E28" i="1"/>
  <c r="B28" i="1" s="1"/>
  <c r="J21" i="1"/>
  <c r="E21" i="1"/>
  <c r="B21" i="1" s="1"/>
  <c r="B20" i="1" s="1"/>
  <c r="B19" i="1" s="1"/>
  <c r="J111" i="1"/>
  <c r="E111" i="1"/>
  <c r="E108" i="1" s="1"/>
  <c r="J102" i="1"/>
  <c r="E102" i="1"/>
  <c r="B102" i="1" s="1"/>
  <c r="B101" i="1" s="1"/>
  <c r="B100" i="1" s="1"/>
  <c r="J95" i="1"/>
  <c r="E95" i="1"/>
  <c r="E88" i="1" s="1"/>
  <c r="J49" i="1"/>
  <c r="E49" i="1"/>
  <c r="B49" i="1" s="1"/>
  <c r="J38" i="1"/>
  <c r="E38" i="1"/>
  <c r="E37" i="1" s="1"/>
  <c r="E36" i="1" s="1"/>
  <c r="J32" i="1"/>
  <c r="E32" i="1"/>
  <c r="B32" i="1" s="1"/>
  <c r="B30" i="1" s="1"/>
  <c r="B29" i="1" s="1"/>
  <c r="F22" i="1"/>
  <c r="F117" i="1" s="1"/>
  <c r="J26" i="1"/>
  <c r="J27" i="1"/>
  <c r="E27" i="1"/>
  <c r="B27" i="1" s="1"/>
  <c r="E26" i="1"/>
  <c r="B26" i="1" s="1"/>
  <c r="C37" i="1"/>
  <c r="C36" i="1" s="1"/>
  <c r="H113" i="1"/>
  <c r="M113" i="1" s="1"/>
  <c r="H114" i="1"/>
  <c r="C114" i="1"/>
  <c r="C113" i="1" s="1"/>
  <c r="H38" i="1"/>
  <c r="C38" i="1"/>
  <c r="I113" i="1"/>
  <c r="D113" i="1"/>
  <c r="D23" i="1"/>
  <c r="D22" i="1" s="1"/>
  <c r="I24" i="1"/>
  <c r="D24" i="1"/>
  <c r="B24" i="1" s="1"/>
  <c r="B23" i="1" s="1"/>
  <c r="H37" i="1" l="1"/>
  <c r="M38" i="1"/>
  <c r="G38" i="1"/>
  <c r="J47" i="1"/>
  <c r="O49" i="1"/>
  <c r="G49" i="1"/>
  <c r="O38" i="1"/>
  <c r="E101" i="1"/>
  <c r="E100" i="1" s="1"/>
  <c r="N113" i="1"/>
  <c r="O111" i="1"/>
  <c r="J25" i="1"/>
  <c r="O26" i="1"/>
  <c r="G26" i="1"/>
  <c r="I23" i="1"/>
  <c r="N24" i="1"/>
  <c r="G24" i="1"/>
  <c r="J30" i="1"/>
  <c r="O32" i="1"/>
  <c r="G32" i="1"/>
  <c r="C117" i="1"/>
  <c r="J101" i="1"/>
  <c r="O102" i="1"/>
  <c r="G102" i="1"/>
  <c r="O28" i="1"/>
  <c r="G28" i="1"/>
  <c r="L28" i="1" s="1"/>
  <c r="J37" i="1"/>
  <c r="B38" i="1"/>
  <c r="B37" i="1" s="1"/>
  <c r="B36" i="1" s="1"/>
  <c r="O27" i="1"/>
  <c r="G27" i="1"/>
  <c r="L27" i="1" s="1"/>
  <c r="B47" i="1"/>
  <c r="B43" i="1" s="1"/>
  <c r="J108" i="1"/>
  <c r="O108" i="1" s="1"/>
  <c r="O116" i="1"/>
  <c r="G116" i="1"/>
  <c r="L116" i="1" s="1"/>
  <c r="L95" i="1"/>
  <c r="G88" i="1"/>
  <c r="L88" i="1" s="1"/>
  <c r="O21" i="1"/>
  <c r="G21" i="1"/>
  <c r="M114" i="1"/>
  <c r="J88" i="1"/>
  <c r="O88" i="1" s="1"/>
  <c r="O95" i="1"/>
  <c r="J20" i="1"/>
  <c r="D117" i="1"/>
  <c r="B25" i="1"/>
  <c r="E30" i="1"/>
  <c r="E29" i="1" s="1"/>
  <c r="E25" i="1"/>
  <c r="E22" i="1" s="1"/>
  <c r="E47" i="1"/>
  <c r="E43" i="1" s="1"/>
  <c r="B22" i="1"/>
  <c r="B117" i="1" s="1"/>
  <c r="E20" i="1"/>
  <c r="E19" i="1" s="1"/>
  <c r="J29" i="1" l="1"/>
  <c r="O29" i="1" s="1"/>
  <c r="O30" i="1"/>
  <c r="H36" i="1"/>
  <c r="M37" i="1"/>
  <c r="I22" i="1"/>
  <c r="I117" i="1" s="1"/>
  <c r="N117" i="1" s="1"/>
  <c r="N23" i="1"/>
  <c r="L49" i="1"/>
  <c r="G47" i="1"/>
  <c r="L24" i="1"/>
  <c r="G23" i="1"/>
  <c r="G101" i="1"/>
  <c r="L102" i="1"/>
  <c r="L21" i="1"/>
  <c r="G20" i="1"/>
  <c r="J100" i="1"/>
  <c r="O100" i="1" s="1"/>
  <c r="O101" i="1"/>
  <c r="L26" i="1"/>
  <c r="G25" i="1"/>
  <c r="L25" i="1" s="1"/>
  <c r="L32" i="1"/>
  <c r="G30" i="1"/>
  <c r="J22" i="1"/>
  <c r="O22" i="1" s="1"/>
  <c r="O25" i="1"/>
  <c r="L38" i="1"/>
  <c r="G37" i="1"/>
  <c r="J43" i="1"/>
  <c r="O43" i="1" s="1"/>
  <c r="O47" i="1"/>
  <c r="E117" i="1"/>
  <c r="J19" i="1"/>
  <c r="O20" i="1"/>
  <c r="J36" i="1"/>
  <c r="O36" i="1" s="1"/>
  <c r="O37" i="1"/>
  <c r="N22" i="1"/>
  <c r="L20" i="1" l="1"/>
  <c r="G19" i="1"/>
  <c r="L47" i="1"/>
  <c r="G43" i="1"/>
  <c r="L43" i="1" s="1"/>
  <c r="O19" i="1"/>
  <c r="J117" i="1"/>
  <c r="O117" i="1" s="1"/>
  <c r="L101" i="1"/>
  <c r="G100" i="1"/>
  <c r="L100" i="1" s="1"/>
  <c r="H117" i="1"/>
  <c r="M117" i="1" s="1"/>
  <c r="M36" i="1"/>
  <c r="L23" i="1"/>
  <c r="G22" i="1"/>
  <c r="L22" i="1" s="1"/>
  <c r="L37" i="1"/>
  <c r="G36" i="1"/>
  <c r="L36" i="1" s="1"/>
  <c r="L30" i="1"/>
  <c r="G29" i="1"/>
  <c r="L29" i="1" s="1"/>
  <c r="L19" i="1" l="1"/>
  <c r="G117" i="1"/>
  <c r="L117" i="1" s="1"/>
</calcChain>
</file>

<file path=xl/sharedStrings.xml><?xml version="1.0" encoding="utf-8"?>
<sst xmlns="http://schemas.openxmlformats.org/spreadsheetml/2006/main" count="133" uniqueCount="120">
  <si>
    <t>Отчет о финансировании мероприятий целевых программ</t>
  </si>
  <si>
    <t>по 31 декабря 2025 г.</t>
  </si>
  <si>
    <t>Финансовый орган</t>
  </si>
  <si>
    <t>Наименование</t>
  </si>
  <si>
    <t>Плановые назначения</t>
  </si>
  <si>
    <t>Фактически исполнено</t>
  </si>
  <si>
    <t>% исполнения_x000D_</t>
  </si>
  <si>
    <t>Всего</t>
  </si>
  <si>
    <t>в том числе</t>
  </si>
  <si>
    <t>средства федерального бюджета</t>
  </si>
  <si>
    <t>средства бюджета субъекта</t>
  </si>
  <si>
    <t>средства местного бюджета</t>
  </si>
  <si>
    <t>01 - Муниципальная программа «Развитие сельского хозяйства в муниципальном районе Нуримановский район Республики Башкортостан»</t>
  </si>
  <si>
    <t>1 - Подпрограмма «Развитие подотрасли животноводства, переработки и реализации продукции животноводства»</t>
  </si>
  <si>
    <t>01 - Основное мероприятие «Проведение противоэпизоотических мероприятий»</t>
  </si>
  <si>
    <t>02 - Основное мероприятие «Реконструкция и содержание скотомогильников»</t>
  </si>
  <si>
    <t>2 - Подпрограмма «Техническая и технологическая модернизация, инновационное развитие сельскохозяйственного производства»</t>
  </si>
  <si>
    <t>02 - Основное мероприятие «Предоставление качественных информационно-консультационных услуг»</t>
  </si>
  <si>
    <t>03 - Муниципальная программа «Обеспечение жильем молодых семей в муниципальном районе Нуримановский район Республики Башкортостан»</t>
  </si>
  <si>
    <t>1 - Подпрограмма «Обеспечение жильем молодых семей в муниципальном районе Нуримановский район Республики Башкортостан»</t>
  </si>
  <si>
    <t>01 - Основное мероприятие «Жилье молодым семьям в муниципальном районе Нуримановский район»</t>
  </si>
  <si>
    <t>05 - Муниципальная программа «Транспортное развитие в муниципальном районе Нуримановский район Республики Башкортостан»</t>
  </si>
  <si>
    <t>1 - Подпрограмма «Развитие автомобильных дорог в муниципальном районе Нуримановский район Республики Башкортостан»</t>
  </si>
  <si>
    <t>01 - Основное мероприятие «Содержание автомобильных дорог общего пользования местного значения и сооружений на них»</t>
  </si>
  <si>
    <t>06 - Муниципальная программа «Развитие жилищно-коммунального хозяйства муниципального района Нуримановский район Республики Башкортостан»</t>
  </si>
  <si>
    <t>1 - Подпрограмма «Развитие коммунальной инфраструктуры в муниципальном районе Нуримановский район Республики Башкортостан»</t>
  </si>
  <si>
    <t>01 - Основное мероприятие «Комплексное развитие коммунальной инфраструктуры и её обслуживание»</t>
  </si>
  <si>
    <t>2 - Подпрограмма «Развитие объектов благоустройства территорий населенных пунктов в муниципальном районе Нуримановский район Республики Башкортостан»</t>
  </si>
  <si>
    <t>01 - Основное мероприятие «Модернизация и содержание системы наружного освещения населенных пунктов муниципального района»</t>
  </si>
  <si>
    <t>02 - Основное мероприятие «Мероприятия по благоустройству территорий населенных пунктов сельских поселений»</t>
  </si>
  <si>
    <t>03 - Основное мероприятие «Капитальный ремонт многоквартирных домов»</t>
  </si>
  <si>
    <t>07 - Муниципальная программа «Комплексное развитие сельских территорий муниципального района Нуримановский район Республики Башкортостан»</t>
  </si>
  <si>
    <t>1 - Подпрограмма «Комплексное развитие сельских территорий муниципального района Нуримановский район Республики Башкортостан»</t>
  </si>
  <si>
    <t>01 - Основное мероприятие «Создание и развитие инфраструктуры на территории муниципального района Нуримановский район»</t>
  </si>
  <si>
    <t>03 - Основное мероприятие «Разработка документов территориального планирования»</t>
  </si>
  <si>
    <t>08 - Муниципальная программа «Развитие и поддержка малого и среднего предпринимательства в муниципальном районе Нуримановский район Республики Башкортостан»</t>
  </si>
  <si>
    <t>1 - Подпрограмма «Развитие и поддержка малого и среднего предпринимательства в муниципальном районе Нуримановский район Республики Башкортостан»</t>
  </si>
  <si>
    <t>01 - Основное мероприятие «Поддержка объектов малого и среднего предпринимательства»</t>
  </si>
  <si>
    <t>09 - Муниципальная программа «Совершенствование деятельности органов местного самоуправления муниципального района Нуримановский район Республики Башкортостан по реализации вопросов местного значения»</t>
  </si>
  <si>
    <t>1 - Подпрограмма «Создание условий для развития, совершенствования и повышения эффективности деятельности органов местного самоуправления в решении вопросов местного значения, исполнения отдельных полномочий, улучшение условий и охраны труда в муниципальном районе Нуримановский район Республики Башкортостан»</t>
  </si>
  <si>
    <t>01 - Основное мероприятие «Содержание органов местного самоуправления»</t>
  </si>
  <si>
    <t>02 - Основное мероприятие «Пенсионное обеспечение муниципальных служащих»</t>
  </si>
  <si>
    <t>03 - Основное мероприятие «Организация методического обеспечения и повышение квалификации муниципальных служащих»</t>
  </si>
  <si>
    <t>2 - Подпрограмма «Противодействие коррупции в муниципальном районе Нуримановский район Республики Башкортостан»</t>
  </si>
  <si>
    <t>02 - Основное мероприятие «Информационное обеспечение подпрограммы»</t>
  </si>
  <si>
    <t>10 - Муниципальная программа «Развитие системы учета и отчетности, системы муниципальных закупок в муниципальном районе Нуримановский район Республики Башкортостан»</t>
  </si>
  <si>
    <t>1 - Подпрограмма «Развитие системы учета и отчетности, системы муниципальных закупок в муниципальном районе Нуримановский район Республики Башкортостан»</t>
  </si>
  <si>
    <t>01 - Основное мероприятие «Содержание учреждения»</t>
  </si>
  <si>
    <t>02 - Основное мероприятие «Улучшение материально-технической базы»</t>
  </si>
  <si>
    <t>2 - Подпрограмма «Использование и развитие имущественного комплекса в муниципальном районе Нуримановский район Республики Башкортостан»</t>
  </si>
  <si>
    <t>03 - Основное мероприятие «Оценка недвижимости, признание прав и регулирование отношений по собственности»</t>
  </si>
  <si>
    <t>11 - Муниципальная программа «Социальная поддержка граждан в муниципальном районе Нуримановский район Республики Башкортостан»</t>
  </si>
  <si>
    <t>1 - Подпрограмма «Университет серебряного возраста»</t>
  </si>
  <si>
    <t>01 - Основное мероприятие «Организация культурно-досуговых мероприятий для ветеранов»</t>
  </si>
  <si>
    <t>02 - Основное мероприятие «Организация подписки на районную газету для участников ВОВ»</t>
  </si>
  <si>
    <t>3 - Подпрограмма «Охрана семьи и детства в муниципальном районе Нуримановский район Республики Башкортостан»</t>
  </si>
  <si>
    <t>01 - Основное мероприятие «Меры обеспечения социальной защиты детей-сирот и детей, оставшихся без попечения родителей»</t>
  </si>
  <si>
    <t>02 - Основное мероприятие «Меры социальной поддержки детей из семей, находящихся в трудной жизненной ситуации, а также из многодетных малоимущих семей»</t>
  </si>
  <si>
    <t>03 - Основное мероприятие «Меры социальной поддержки семей, взявшие ребенка на воспитание, под опеку и попечительство»</t>
  </si>
  <si>
    <t>4 - Подпрограмма «Социальная поддержка населения муниципального района Нуримановский район Республики Башкортостан»</t>
  </si>
  <si>
    <t>01 - Основное мероприятие «Предоставление единовременной материальной помощи гражданам, находящимся в трудной жизненной ситуации»</t>
  </si>
  <si>
    <t>12 - Муниципальная программа «Развитие молодежной политики, физической культуры и спорта в муниципальном районе Нуримановский район Республики Башкортостан»</t>
  </si>
  <si>
    <t>1 - Подпрограмма «Гражданско-патриотическое воспитание молодежи»</t>
  </si>
  <si>
    <t>01 - Основное мероприятие «Организация и проведение мероприятий по гражданско-патриотическому воспитанию молодежи»</t>
  </si>
  <si>
    <t>2 - Подпрограмма «Развитие физической культуры и спорта»</t>
  </si>
  <si>
    <t>02 - Основное мероприятие «Участие в районных, республиканских, всероссийских и международных спортивных мероприятиях»</t>
  </si>
  <si>
    <t>03 - Основное мероприятие «Реализация программ спортивной подготовки»</t>
  </si>
  <si>
    <t>3 - Подпрограмма «Молодежная политика»</t>
  </si>
  <si>
    <t>01 - Основное мероприятие «Содержание МБУ ТСМЦ «Нуриман»</t>
  </si>
  <si>
    <t>03 - Основное мероприятие «Организация и проведение мероприятий в области молодежной политики»</t>
  </si>
  <si>
    <t>13 - Муниципальная программа «Развитие образования в муниципальном районе Нуримановский район Республики Башкортостан»</t>
  </si>
  <si>
    <t>1 - Подпрограмма «Развитие системы дошкольного образования в муниципальном районе Нуримановский район Республики Башкортостан»</t>
  </si>
  <si>
    <t>01 - Основное мероприятие «Предоставление общедоступного и бесплатного дошкольного образования»</t>
  </si>
  <si>
    <t>02 - Основное мероприятие «Укрепление материально-технической базы учреждений дошкольного образования»</t>
  </si>
  <si>
    <t>2 - Подпрограмма «Развитие системы общего образования в муниципальном районе Нуримановский район Республики Башкортостан»</t>
  </si>
  <si>
    <t>01 - Основное мероприятие «Предоставление общедоступного и бесплатного начального общего, основного общего и среднего общего образования»</t>
  </si>
  <si>
    <t>02 - Основное мероприятие «Укрепление материально-технической базы учреждений общего образования»</t>
  </si>
  <si>
    <t>Ю4 - Региональный проект «Все лучшее детям»</t>
  </si>
  <si>
    <t>Ю6 - Региональный проект «Педагоги и наставники»</t>
  </si>
  <si>
    <t>3 - Подпрограмма «Развитие системы дополнительного образования в муниципальном районе Нуримановский район Республики Башкортостан»</t>
  </si>
  <si>
    <t>01 - Основное мероприятие «Организация деятельности учреждений по внешкольной работе с детьми»</t>
  </si>
  <si>
    <t>03 - Основное мероприятие «Обеспечение функционирования модели персонифицированного финансирования дополнительного образования детей»</t>
  </si>
  <si>
    <t>4 - Подпрограмма «Развитие системы отдыха и оздоровления детей в муниципальном районе Нуримановский район Республики Башкортостан»</t>
  </si>
  <si>
    <t>01 - Основное мероприятие «Организация общественно-полезной трудовой деятельности детей, подростков и учащейся молодежи»</t>
  </si>
  <si>
    <t>02 - Основное мероприятие «Организация и обеспечение отдыха и оздоровления детей»</t>
  </si>
  <si>
    <t>5 - Подпрограмма «Информационно-методическое обеспечение программы»</t>
  </si>
  <si>
    <t>01 - Основное мероприятие «Содержание учреждений, обеспечивающих информационно-методическое обеспечение программы»</t>
  </si>
  <si>
    <t>7 - Подпрограмма «Совершенствование организации питания в образовательных учреждениях муниципального района Нуримановский район Республики Башкортостан»</t>
  </si>
  <si>
    <t>01 - Основное мероприятие «Организация питания в образовательных учреждениях»</t>
  </si>
  <si>
    <t>14 - Муниципальная программа «Развитие культуры и искусства в муниципальном районе Нуримановский район Республики Башкортостан»</t>
  </si>
  <si>
    <t>1 - Подпрограмма «Укрепление материально-технической базы учреждений культуры»</t>
  </si>
  <si>
    <t>02 - Основное мероприятие «Государственная поддержка лучших сельских учреждений культуры»</t>
  </si>
  <si>
    <t>04 - Основное мероприятие «Улучшение материально-технической базы»</t>
  </si>
  <si>
    <t>2 - Подпрограмма «Развитие библиотечного дела»</t>
  </si>
  <si>
    <t>01 - Основное мероприятие «Содержание библиотечной сети муниципального района»</t>
  </si>
  <si>
    <t>02 - Основное мероприятие «Комплектование книжных фондов муниципальных общедоступных библиотек»</t>
  </si>
  <si>
    <t>3 - Подпрограмма «Развитие учреждений культурно-досуговой деятельности»</t>
  </si>
  <si>
    <t>01 - Основное мероприятие «Содержание клубной сети муниципального района»</t>
  </si>
  <si>
    <t>02 - Основное мероприятие «Проведение и участие в районных, республиканских и Всероссийских мероприятиях»</t>
  </si>
  <si>
    <t>4 - Подпрограмма «Развитие дополнительного образования детей в учреждениях культуры»</t>
  </si>
  <si>
    <t>01 - Основное мероприятие «Содержание МБУ ДО Нуримановская ДШИ»</t>
  </si>
  <si>
    <t>15 - Муниципальная программа «Управление муниципальными финансами муниципального района Нуримановский район Республики Башкортостан»</t>
  </si>
  <si>
    <t>1 - Подпрограмма «Развитие системы межбюджетных отношений»</t>
  </si>
  <si>
    <t>01 - Основное мероприятие «Развитие механизмов межбюджетного регулирования»</t>
  </si>
  <si>
    <t>2 - Подпрограмма «Повышение эффективности управления муниципальными финансами и финансового контроля»</t>
  </si>
  <si>
    <t>02 - Основное мероприятие «Обеспечение реализации муниципальной программы»</t>
  </si>
  <si>
    <t>16 - Муниципальная программа «Формирование здорового образа жизни и укрепления здоровья населения в муниципальном районе Нуримановский район Республики Башкортостан»</t>
  </si>
  <si>
    <t>1 - Подпрограмма «Противодействие злоупотребления наркотиками и их незаконному обороту в муниципальном районе Нуримановский район Республики Башкортостан»</t>
  </si>
  <si>
    <t>01 - Основное мероприятие «Противодействие злоупотреблению наркотиками и их незаконному обороту на территории муниципального района»</t>
  </si>
  <si>
    <t>17 - Муниципальная программа «Безопасная жизнь населения в муниципальном районе Нуримановский район Республики Башкортостан»</t>
  </si>
  <si>
    <t>1 - Подпрограмма «Снижение рисков и смягчение последствий чрезвычайных ситуаций природного и техногенного характера в муниципальном районе Нуримановский район Республики Башкортостан»</t>
  </si>
  <si>
    <t>02 - Основное мероприятие «Содержание ЕДДС муниципального района»</t>
  </si>
  <si>
    <t>99 - Непрограммные расходы</t>
  </si>
  <si>
    <t>Итого:</t>
  </si>
  <si>
    <t xml:space="preserve"> внебюджетные средства</t>
  </si>
  <si>
    <t>19 -Муниципальная программа «Формирование современной городской среды в муниципальном районе Нуримановский район Республики Башкортостан»</t>
  </si>
  <si>
    <t>1 -Подпрограмма «Формирование современной городской среды в муниципальном районе Нуримановский район Республики Башкортостан»</t>
  </si>
  <si>
    <t>И4 -Региональный проект «Формирование комфортной городской среды»</t>
  </si>
  <si>
    <t>4 - Подпрограмма «Пожарная безопасность в сельских поселениях муниципального района Нуримановский район Республики Башкортостан»</t>
  </si>
  <si>
    <t>01 - Основное мероприятие «Обеспечение первичных мер пожарной безопасности»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</si>
</sst>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NumberFormat="1" applyFont="1" applyBorder="1" applyAlignment="1"/>
    <xf numFmtId="0" fontId="4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left" vertical="center" wrapText="1"/>
    </xf>
    <xf numFmtId="164" fontId="5" fillId="2" borderId="13" xfId="0" applyNumberFormat="1" applyFont="1" applyFill="1" applyBorder="1" applyAlignment="1">
      <alignment horizontal="right" vertical="center"/>
    </xf>
    <xf numFmtId="164" fontId="5" fillId="2" borderId="14" xfId="0" applyNumberFormat="1" applyFont="1" applyFill="1" applyBorder="1" applyAlignment="1">
      <alignment horizontal="right" vertical="center"/>
    </xf>
    <xf numFmtId="164" fontId="5" fillId="2" borderId="15" xfId="0" applyNumberFormat="1" applyFont="1" applyFill="1" applyBorder="1" applyAlignment="1">
      <alignment horizontal="right" vertical="center"/>
    </xf>
    <xf numFmtId="164" fontId="5" fillId="2" borderId="16" xfId="0" applyNumberFormat="1" applyFont="1" applyFill="1" applyBorder="1" applyAlignment="1">
      <alignment horizontal="right" vertical="center"/>
    </xf>
    <xf numFmtId="0" fontId="4" fillId="2" borderId="12" xfId="0" applyNumberFormat="1" applyFont="1" applyFill="1" applyBorder="1" applyAlignment="1">
      <alignment horizontal="left" vertical="center" wrapText="1"/>
    </xf>
    <xf numFmtId="164" fontId="4" fillId="2" borderId="13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4" fontId="4" fillId="2" borderId="16" xfId="0" applyNumberFormat="1" applyFont="1" applyFill="1" applyBorder="1" applyAlignment="1">
      <alignment horizontal="right" vertical="center"/>
    </xf>
    <xf numFmtId="164" fontId="5" fillId="2" borderId="17" xfId="0" applyNumberFormat="1" applyFont="1" applyFill="1" applyBorder="1" applyAlignment="1">
      <alignment horizontal="right" vertical="center"/>
    </xf>
    <xf numFmtId="164" fontId="5" fillId="2" borderId="18" xfId="0" applyNumberFormat="1" applyFont="1" applyFill="1" applyBorder="1" applyAlignment="1">
      <alignment horizontal="right" vertical="center"/>
    </xf>
    <xf numFmtId="164" fontId="5" fillId="2" borderId="19" xfId="0" applyNumberFormat="1" applyFont="1" applyFill="1" applyBorder="1" applyAlignment="1">
      <alignment horizontal="right" vertical="center"/>
    </xf>
    <xf numFmtId="0" fontId="4" fillId="2" borderId="13" xfId="0" applyNumberFormat="1" applyFont="1" applyFill="1" applyBorder="1" applyAlignment="1">
      <alignment vertical="center" wrapText="1"/>
    </xf>
    <xf numFmtId="0" fontId="5" fillId="2" borderId="3" xfId="0" applyNumberFormat="1" applyFont="1" applyFill="1" applyBorder="1" applyAlignment="1">
      <alignment horizontal="left" vertical="center"/>
    </xf>
    <xf numFmtId="164" fontId="5" fillId="2" borderId="20" xfId="0" applyNumberFormat="1" applyFont="1" applyFill="1" applyBorder="1" applyAlignment="1">
      <alignment horizontal="right" vertical="center"/>
    </xf>
    <xf numFmtId="164" fontId="5" fillId="2" borderId="21" xfId="0" applyNumberFormat="1" applyFont="1" applyFill="1" applyBorder="1" applyAlignment="1">
      <alignment horizontal="right" vertical="center"/>
    </xf>
    <xf numFmtId="164" fontId="5" fillId="2" borderId="22" xfId="0" applyNumberFormat="1" applyFont="1" applyFill="1" applyBorder="1" applyAlignment="1">
      <alignment horizontal="right" vertical="center"/>
    </xf>
    <xf numFmtId="0" fontId="5" fillId="3" borderId="7" xfId="0" applyNumberFormat="1" applyFont="1" applyFill="1" applyBorder="1" applyAlignment="1">
      <alignment horizontal="left" vertical="center" wrapText="1"/>
    </xf>
    <xf numFmtId="164" fontId="5" fillId="3" borderId="8" xfId="0" applyNumberFormat="1" applyFont="1" applyFill="1" applyBorder="1" applyAlignment="1">
      <alignment horizontal="right" vertical="center"/>
    </xf>
    <xf numFmtId="164" fontId="5" fillId="3" borderId="9" xfId="0" applyNumberFormat="1" applyFont="1" applyFill="1" applyBorder="1" applyAlignment="1">
      <alignment horizontal="right" vertical="center"/>
    </xf>
    <xf numFmtId="164" fontId="5" fillId="3" borderId="10" xfId="0" applyNumberFormat="1" applyFont="1" applyFill="1" applyBorder="1" applyAlignment="1">
      <alignment horizontal="right" vertical="center"/>
    </xf>
    <xf numFmtId="164" fontId="5" fillId="3" borderId="11" xfId="0" applyNumberFormat="1" applyFont="1" applyFill="1" applyBorder="1" applyAlignment="1">
      <alignment horizontal="right" vertical="center"/>
    </xf>
    <xf numFmtId="0" fontId="5" fillId="3" borderId="12" xfId="0" applyNumberFormat="1" applyFont="1" applyFill="1" applyBorder="1" applyAlignment="1">
      <alignment horizontal="left" vertical="center" wrapText="1"/>
    </xf>
    <xf numFmtId="164" fontId="5" fillId="3" borderId="13" xfId="0" applyNumberFormat="1" applyFont="1" applyFill="1" applyBorder="1" applyAlignment="1">
      <alignment horizontal="right" vertical="center"/>
    </xf>
    <xf numFmtId="164" fontId="5" fillId="3" borderId="17" xfId="0" applyNumberFormat="1" applyFont="1" applyFill="1" applyBorder="1" applyAlignment="1">
      <alignment horizontal="right" vertical="center"/>
    </xf>
    <xf numFmtId="164" fontId="5" fillId="3" borderId="18" xfId="0" applyNumberFormat="1" applyFont="1" applyFill="1" applyBorder="1" applyAlignment="1">
      <alignment horizontal="right" vertical="center"/>
    </xf>
    <xf numFmtId="164" fontId="5" fillId="3" borderId="19" xfId="0" applyNumberFormat="1" applyFont="1" applyFill="1" applyBorder="1" applyAlignment="1">
      <alignment horizontal="right" vertical="center"/>
    </xf>
    <xf numFmtId="0" fontId="5" fillId="3" borderId="13" xfId="0" applyNumberFormat="1" applyFont="1" applyFill="1" applyBorder="1" applyAlignment="1">
      <alignment vertical="center" wrapText="1"/>
    </xf>
    <xf numFmtId="164" fontId="5" fillId="3" borderId="14" xfId="0" applyNumberFormat="1" applyFont="1" applyFill="1" applyBorder="1" applyAlignment="1">
      <alignment horizontal="right" vertical="center"/>
    </xf>
    <xf numFmtId="164" fontId="5" fillId="3" borderId="15" xfId="0" applyNumberFormat="1" applyFont="1" applyFill="1" applyBorder="1" applyAlignment="1">
      <alignment horizontal="right" vertical="center"/>
    </xf>
    <xf numFmtId="164" fontId="5" fillId="3" borderId="16" xfId="0" applyNumberFormat="1" applyFont="1" applyFill="1" applyBorder="1" applyAlignment="1">
      <alignment horizontal="right" vertical="center"/>
    </xf>
    <xf numFmtId="4" fontId="5" fillId="2" borderId="11" xfId="0" applyNumberFormat="1" applyFont="1" applyFill="1" applyBorder="1" applyAlignment="1">
      <alignment horizontal="right" vertical="center"/>
    </xf>
    <xf numFmtId="4" fontId="5" fillId="3" borderId="11" xfId="0" applyNumberFormat="1" applyFont="1" applyFill="1" applyBorder="1" applyAlignment="1">
      <alignment horizontal="right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5"/>
  <sheetViews>
    <sheetView tabSelected="1" workbookViewId="0">
      <selection activeCell="G120" sqref="G120"/>
    </sheetView>
  </sheetViews>
  <sheetFormatPr defaultRowHeight="15" x14ac:dyDescent="0.25"/>
  <cols>
    <col min="1" max="1" width="72.5703125" customWidth="1"/>
    <col min="2" max="2" width="13.5703125" customWidth="1"/>
    <col min="3" max="3" width="11.42578125" customWidth="1"/>
    <col min="4" max="6" width="12.28515625" customWidth="1"/>
    <col min="7" max="7" width="13.5703125" customWidth="1"/>
    <col min="8" max="8" width="11.42578125" customWidth="1"/>
    <col min="9" max="10" width="12.28515625" customWidth="1"/>
    <col min="11" max="11" width="12.5703125" customWidth="1"/>
    <col min="12" max="15" width="11.140625" customWidth="1"/>
    <col min="16" max="16" width="12" customWidth="1"/>
  </cols>
  <sheetData>
    <row r="1" spans="1:16" ht="16.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1"/>
      <c r="K1" s="1"/>
      <c r="L1" s="1"/>
      <c r="M1" s="1"/>
      <c r="N1" s="1"/>
      <c r="O1" s="1"/>
      <c r="P1" s="1"/>
    </row>
    <row r="2" spans="1:16" ht="16.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1"/>
      <c r="K2" s="1"/>
      <c r="L2" s="1"/>
      <c r="M2" s="1"/>
      <c r="N2" s="1"/>
      <c r="O2" s="1"/>
      <c r="P2" s="1"/>
    </row>
    <row r="3" spans="1:16" ht="15" customHeight="1" x14ac:dyDescent="0.25">
      <c r="A3" s="2"/>
      <c r="B3" s="3"/>
      <c r="C3" s="3"/>
      <c r="D3" s="3"/>
      <c r="E3" s="3"/>
      <c r="F3" s="3"/>
      <c r="G3" s="3"/>
      <c r="H3" s="3"/>
      <c r="I3" s="3"/>
      <c r="J3" s="1"/>
      <c r="K3" s="1"/>
      <c r="L3" s="1"/>
      <c r="M3" s="1"/>
      <c r="N3" s="1"/>
      <c r="O3" s="1"/>
      <c r="P3" s="1"/>
    </row>
    <row r="4" spans="1:16" ht="15" customHeight="1" x14ac:dyDescent="0.25">
      <c r="A4" s="3" t="s">
        <v>2</v>
      </c>
      <c r="B4" s="49"/>
      <c r="C4" s="49"/>
      <c r="D4" s="49"/>
      <c r="E4" s="49"/>
      <c r="F4" s="4"/>
      <c r="G4" s="4"/>
      <c r="H4" s="4"/>
      <c r="I4" s="4"/>
      <c r="J4" s="1"/>
      <c r="K4" s="1"/>
      <c r="L4" s="1"/>
      <c r="M4" s="1"/>
      <c r="N4" s="1"/>
      <c r="O4" s="1"/>
      <c r="P4" s="1"/>
    </row>
    <row r="5" spans="1:16" ht="15" customHeight="1" thickBot="1" x14ac:dyDescent="0.3">
      <c r="A5" s="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2"/>
    </row>
    <row r="6" spans="1:16" ht="15" customHeight="1" thickBot="1" x14ac:dyDescent="0.3">
      <c r="A6" s="46" t="s">
        <v>3</v>
      </c>
      <c r="B6" s="43" t="s">
        <v>4</v>
      </c>
      <c r="C6" s="44"/>
      <c r="D6" s="44"/>
      <c r="E6" s="44"/>
      <c r="F6" s="45"/>
      <c r="G6" s="43" t="s">
        <v>5</v>
      </c>
      <c r="H6" s="44"/>
      <c r="I6" s="44"/>
      <c r="J6" s="44"/>
      <c r="K6" s="44"/>
      <c r="L6" s="43" t="s">
        <v>6</v>
      </c>
      <c r="M6" s="44"/>
      <c r="N6" s="44"/>
      <c r="O6" s="44"/>
      <c r="P6" s="45"/>
    </row>
    <row r="7" spans="1:16" ht="15" customHeight="1" thickBot="1" x14ac:dyDescent="0.3">
      <c r="A7" s="50"/>
      <c r="B7" s="46" t="s">
        <v>7</v>
      </c>
      <c r="C7" s="43" t="s">
        <v>8</v>
      </c>
      <c r="D7" s="44"/>
      <c r="E7" s="44"/>
      <c r="F7" s="45"/>
      <c r="G7" s="46" t="s">
        <v>7</v>
      </c>
      <c r="H7" s="43" t="s">
        <v>8</v>
      </c>
      <c r="I7" s="44"/>
      <c r="J7" s="44"/>
      <c r="K7" s="44"/>
      <c r="L7" s="46" t="s">
        <v>7</v>
      </c>
      <c r="M7" s="43" t="s">
        <v>8</v>
      </c>
      <c r="N7" s="44"/>
      <c r="O7" s="44"/>
      <c r="P7" s="45"/>
    </row>
    <row r="8" spans="1:16" ht="34.5" customHeight="1" thickBot="1" x14ac:dyDescent="0.3">
      <c r="A8" s="47"/>
      <c r="B8" s="47"/>
      <c r="C8" s="6" t="s">
        <v>9</v>
      </c>
      <c r="D8" s="8" t="s">
        <v>10</v>
      </c>
      <c r="E8" s="8" t="s">
        <v>11</v>
      </c>
      <c r="F8" s="6" t="s">
        <v>114</v>
      </c>
      <c r="G8" s="47"/>
      <c r="H8" s="6" t="s">
        <v>9</v>
      </c>
      <c r="I8" s="8" t="s">
        <v>10</v>
      </c>
      <c r="J8" s="6" t="s">
        <v>11</v>
      </c>
      <c r="K8" s="6" t="s">
        <v>114</v>
      </c>
      <c r="L8" s="47"/>
      <c r="M8" s="7" t="s">
        <v>9</v>
      </c>
      <c r="N8" s="7" t="s">
        <v>10</v>
      </c>
      <c r="O8" s="7" t="s">
        <v>11</v>
      </c>
      <c r="P8" s="7" t="s">
        <v>114</v>
      </c>
    </row>
    <row r="9" spans="1:16" ht="15" customHeight="1" thickBot="1" x14ac:dyDescent="0.3">
      <c r="A9" s="6">
        <v>1</v>
      </c>
      <c r="B9" s="6">
        <v>2</v>
      </c>
      <c r="C9" s="6">
        <v>3</v>
      </c>
      <c r="D9" s="8">
        <v>4</v>
      </c>
      <c r="E9" s="8">
        <v>5</v>
      </c>
      <c r="F9" s="6">
        <v>6</v>
      </c>
      <c r="G9" s="6">
        <v>7</v>
      </c>
      <c r="H9" s="6">
        <v>8</v>
      </c>
      <c r="I9" s="8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  <c r="O9" s="6">
        <v>15</v>
      </c>
      <c r="P9" s="6">
        <v>16</v>
      </c>
    </row>
    <row r="10" spans="1:16" ht="31.5" customHeight="1" thickBot="1" x14ac:dyDescent="0.3">
      <c r="A10" s="27" t="s">
        <v>12</v>
      </c>
      <c r="B10" s="28">
        <f>B11+B14</f>
        <v>5460710.9400000004</v>
      </c>
      <c r="C10" s="29">
        <v>0</v>
      </c>
      <c r="D10" s="29">
        <v>439250</v>
      </c>
      <c r="E10" s="29">
        <v>5016746.9400000004</v>
      </c>
      <c r="F10" s="30">
        <f>F11</f>
        <v>4714</v>
      </c>
      <c r="G10" s="31">
        <f>G11+G14</f>
        <v>5460709.2400000002</v>
      </c>
      <c r="H10" s="29">
        <v>0</v>
      </c>
      <c r="I10" s="29">
        <v>439248.3</v>
      </c>
      <c r="J10" s="29">
        <v>5016746.9400000004</v>
      </c>
      <c r="K10" s="29">
        <f>K11</f>
        <v>4714</v>
      </c>
      <c r="L10" s="42">
        <f>G10/B10*100</f>
        <v>99.999968868522444</v>
      </c>
      <c r="M10" s="42"/>
      <c r="N10" s="42">
        <f t="shared" ref="N10:N25" si="0">I10/D10*100</f>
        <v>99.999612976664764</v>
      </c>
      <c r="O10" s="42">
        <f t="shared" ref="O10:O73" si="1">J10/E10*100</f>
        <v>100</v>
      </c>
      <c r="P10" s="42">
        <f t="shared" ref="P10:P73" si="2">K10/F10*100</f>
        <v>100</v>
      </c>
    </row>
    <row r="11" spans="1:16" ht="23.25" customHeight="1" thickBot="1" x14ac:dyDescent="0.3">
      <c r="A11" s="9" t="s">
        <v>13</v>
      </c>
      <c r="B11" s="10">
        <f>B12+B13</f>
        <v>443964</v>
      </c>
      <c r="C11" s="11">
        <v>0</v>
      </c>
      <c r="D11" s="11">
        <v>439250</v>
      </c>
      <c r="E11" s="11">
        <v>0</v>
      </c>
      <c r="F11" s="12">
        <f>F13</f>
        <v>4714</v>
      </c>
      <c r="G11" s="13">
        <f>SUM(G12:G13)</f>
        <v>443962.3</v>
      </c>
      <c r="H11" s="11">
        <v>0</v>
      </c>
      <c r="I11" s="11">
        <v>439248.3</v>
      </c>
      <c r="J11" s="11">
        <v>0</v>
      </c>
      <c r="K11" s="11">
        <f>SUM(K12:K13)</f>
        <v>4714</v>
      </c>
      <c r="L11" s="41">
        <f t="shared" ref="L11:M74" si="3">G11/B11*100</f>
        <v>99.999617086070032</v>
      </c>
      <c r="M11" s="41"/>
      <c r="N11" s="41">
        <f t="shared" si="0"/>
        <v>99.999612976664764</v>
      </c>
      <c r="O11" s="41"/>
      <c r="P11" s="41">
        <f t="shared" si="2"/>
        <v>100</v>
      </c>
    </row>
    <row r="12" spans="1:16" ht="15" customHeight="1" thickBot="1" x14ac:dyDescent="0.3">
      <c r="A12" s="14" t="s">
        <v>14</v>
      </c>
      <c r="B12" s="15">
        <v>231910</v>
      </c>
      <c r="C12" s="16">
        <v>0</v>
      </c>
      <c r="D12" s="16">
        <v>231910</v>
      </c>
      <c r="E12" s="16">
        <v>0</v>
      </c>
      <c r="F12" s="17"/>
      <c r="G12" s="18">
        <v>231908.3</v>
      </c>
      <c r="H12" s="16">
        <v>0</v>
      </c>
      <c r="I12" s="16">
        <v>231908.3</v>
      </c>
      <c r="J12" s="16">
        <v>0</v>
      </c>
      <c r="K12" s="16">
        <v>0</v>
      </c>
      <c r="L12" s="41">
        <f t="shared" si="3"/>
        <v>99.999266957009183</v>
      </c>
      <c r="M12" s="41"/>
      <c r="N12" s="41">
        <f t="shared" si="0"/>
        <v>99.999266957009183</v>
      </c>
      <c r="O12" s="41"/>
      <c r="P12" s="41"/>
    </row>
    <row r="13" spans="1:16" ht="15" customHeight="1" thickBot="1" x14ac:dyDescent="0.3">
      <c r="A13" s="14" t="s">
        <v>15</v>
      </c>
      <c r="B13" s="15">
        <f>SUM(C13:F13)</f>
        <v>212054</v>
      </c>
      <c r="C13" s="16">
        <v>0</v>
      </c>
      <c r="D13" s="16">
        <v>207340</v>
      </c>
      <c r="E13" s="16">
        <v>0</v>
      </c>
      <c r="F13" s="17">
        <v>4714</v>
      </c>
      <c r="G13" s="18">
        <f>SUM(H13:K13)</f>
        <v>212054</v>
      </c>
      <c r="H13" s="16">
        <v>0</v>
      </c>
      <c r="I13" s="16">
        <v>207340</v>
      </c>
      <c r="J13" s="16">
        <v>0</v>
      </c>
      <c r="K13" s="16">
        <v>4714</v>
      </c>
      <c r="L13" s="41">
        <f t="shared" si="3"/>
        <v>100</v>
      </c>
      <c r="M13" s="41"/>
      <c r="N13" s="41">
        <f t="shared" si="0"/>
        <v>100</v>
      </c>
      <c r="O13" s="41"/>
      <c r="P13" s="41">
        <f t="shared" si="2"/>
        <v>100</v>
      </c>
    </row>
    <row r="14" spans="1:16" ht="23.25" customHeight="1" thickBot="1" x14ac:dyDescent="0.3">
      <c r="A14" s="9" t="s">
        <v>16</v>
      </c>
      <c r="B14" s="10">
        <v>5016746.9400000004</v>
      </c>
      <c r="C14" s="11">
        <v>0</v>
      </c>
      <c r="D14" s="11">
        <v>0</v>
      </c>
      <c r="E14" s="11">
        <v>5016746.9400000004</v>
      </c>
      <c r="F14" s="12"/>
      <c r="G14" s="13">
        <v>5016746.9400000004</v>
      </c>
      <c r="H14" s="11">
        <v>0</v>
      </c>
      <c r="I14" s="11">
        <v>0</v>
      </c>
      <c r="J14" s="11">
        <v>5016746.9400000004</v>
      </c>
      <c r="K14" s="11">
        <v>0</v>
      </c>
      <c r="L14" s="41">
        <f t="shared" si="3"/>
        <v>100</v>
      </c>
      <c r="M14" s="41"/>
      <c r="N14" s="41"/>
      <c r="O14" s="41">
        <f t="shared" si="1"/>
        <v>100</v>
      </c>
      <c r="P14" s="41"/>
    </row>
    <row r="15" spans="1:16" ht="15" customHeight="1" thickBot="1" x14ac:dyDescent="0.3">
      <c r="A15" s="14" t="s">
        <v>17</v>
      </c>
      <c r="B15" s="15">
        <v>5016746.9400000004</v>
      </c>
      <c r="C15" s="16">
        <v>0</v>
      </c>
      <c r="D15" s="16">
        <v>0</v>
      </c>
      <c r="E15" s="16">
        <v>5016746.9400000004</v>
      </c>
      <c r="F15" s="17"/>
      <c r="G15" s="18">
        <v>5016746.9400000004</v>
      </c>
      <c r="H15" s="16">
        <v>0</v>
      </c>
      <c r="I15" s="16">
        <v>0</v>
      </c>
      <c r="J15" s="16">
        <v>5016746.9400000004</v>
      </c>
      <c r="K15" s="16">
        <v>0</v>
      </c>
      <c r="L15" s="41">
        <f t="shared" si="3"/>
        <v>100</v>
      </c>
      <c r="M15" s="41"/>
      <c r="N15" s="41"/>
      <c r="O15" s="41">
        <f t="shared" si="1"/>
        <v>100</v>
      </c>
      <c r="P15" s="41"/>
    </row>
    <row r="16" spans="1:16" ht="37.5" customHeight="1" thickBot="1" x14ac:dyDescent="0.3">
      <c r="A16" s="32" t="s">
        <v>18</v>
      </c>
      <c r="B16" s="33">
        <v>3660268.5</v>
      </c>
      <c r="C16" s="34">
        <v>464457.82</v>
      </c>
      <c r="D16" s="34">
        <v>2828810.68</v>
      </c>
      <c r="E16" s="34">
        <v>367000</v>
      </c>
      <c r="F16" s="35"/>
      <c r="G16" s="36">
        <v>3660268.5</v>
      </c>
      <c r="H16" s="34">
        <v>464457.82</v>
      </c>
      <c r="I16" s="34">
        <v>2828810.68</v>
      </c>
      <c r="J16" s="34">
        <v>367000</v>
      </c>
      <c r="K16" s="34">
        <v>0</v>
      </c>
      <c r="L16" s="42">
        <f t="shared" si="3"/>
        <v>100</v>
      </c>
      <c r="M16" s="42">
        <f t="shared" ref="M16:M18" si="4">H16/C16*100</f>
        <v>100</v>
      </c>
      <c r="N16" s="42">
        <f t="shared" si="0"/>
        <v>100</v>
      </c>
      <c r="O16" s="42">
        <f t="shared" si="1"/>
        <v>100</v>
      </c>
      <c r="P16" s="42"/>
    </row>
    <row r="17" spans="1:16" ht="23.25" customHeight="1" thickBot="1" x14ac:dyDescent="0.3">
      <c r="A17" s="9" t="s">
        <v>19</v>
      </c>
      <c r="B17" s="10">
        <v>3660268.5</v>
      </c>
      <c r="C17" s="11">
        <v>464457.82</v>
      </c>
      <c r="D17" s="11">
        <v>2828810.68</v>
      </c>
      <c r="E17" s="11">
        <v>367000</v>
      </c>
      <c r="F17" s="12"/>
      <c r="G17" s="13">
        <v>3660268.5</v>
      </c>
      <c r="H17" s="11">
        <v>464457.82</v>
      </c>
      <c r="I17" s="11">
        <v>2828810.68</v>
      </c>
      <c r="J17" s="11">
        <v>367000</v>
      </c>
      <c r="K17" s="11">
        <v>0</v>
      </c>
      <c r="L17" s="41">
        <f t="shared" si="3"/>
        <v>100</v>
      </c>
      <c r="M17" s="41">
        <f t="shared" si="4"/>
        <v>100</v>
      </c>
      <c r="N17" s="41">
        <f t="shared" si="0"/>
        <v>100</v>
      </c>
      <c r="O17" s="41">
        <f t="shared" si="1"/>
        <v>100</v>
      </c>
      <c r="P17" s="41"/>
    </row>
    <row r="18" spans="1:16" ht="15" customHeight="1" thickBot="1" x14ac:dyDescent="0.3">
      <c r="A18" s="14" t="s">
        <v>20</v>
      </c>
      <c r="B18" s="15">
        <v>3660268.5</v>
      </c>
      <c r="C18" s="16">
        <v>464457.82</v>
      </c>
      <c r="D18" s="16">
        <v>2828810.68</v>
      </c>
      <c r="E18" s="16">
        <v>367000</v>
      </c>
      <c r="F18" s="17"/>
      <c r="G18" s="18">
        <v>3660268.5</v>
      </c>
      <c r="H18" s="16">
        <v>464457.82</v>
      </c>
      <c r="I18" s="16">
        <v>2828810.68</v>
      </c>
      <c r="J18" s="16">
        <v>367000</v>
      </c>
      <c r="K18" s="16">
        <v>0</v>
      </c>
      <c r="L18" s="41">
        <f t="shared" si="3"/>
        <v>100</v>
      </c>
      <c r="M18" s="41">
        <f t="shared" si="4"/>
        <v>100</v>
      </c>
      <c r="N18" s="41">
        <f t="shared" si="0"/>
        <v>100</v>
      </c>
      <c r="O18" s="41">
        <f t="shared" si="1"/>
        <v>100</v>
      </c>
      <c r="P18" s="41"/>
    </row>
    <row r="19" spans="1:16" ht="34.5" customHeight="1" thickBot="1" x14ac:dyDescent="0.3">
      <c r="A19" s="32" t="s">
        <v>21</v>
      </c>
      <c r="B19" s="33">
        <f>B20</f>
        <v>57348234.609999999</v>
      </c>
      <c r="C19" s="34">
        <v>0</v>
      </c>
      <c r="D19" s="34">
        <v>36043560</v>
      </c>
      <c r="E19" s="34">
        <f>E20</f>
        <v>21304674.609999999</v>
      </c>
      <c r="F19" s="35"/>
      <c r="G19" s="36">
        <f>G20</f>
        <v>56898106.079999998</v>
      </c>
      <c r="H19" s="34">
        <v>0</v>
      </c>
      <c r="I19" s="34">
        <v>36043560</v>
      </c>
      <c r="J19" s="34">
        <f>J20</f>
        <v>20854546.079999998</v>
      </c>
      <c r="K19" s="34">
        <v>0</v>
      </c>
      <c r="L19" s="42">
        <f t="shared" si="3"/>
        <v>99.215096100061089</v>
      </c>
      <c r="M19" s="42"/>
      <c r="N19" s="42">
        <f t="shared" si="0"/>
        <v>100</v>
      </c>
      <c r="O19" s="42">
        <f t="shared" si="1"/>
        <v>97.887184206095696</v>
      </c>
      <c r="P19" s="42"/>
    </row>
    <row r="20" spans="1:16" ht="23.25" customHeight="1" thickBot="1" x14ac:dyDescent="0.3">
      <c r="A20" s="9" t="s">
        <v>22</v>
      </c>
      <c r="B20" s="10">
        <f>B21</f>
        <v>57348234.609999999</v>
      </c>
      <c r="C20" s="11">
        <v>0</v>
      </c>
      <c r="D20" s="11">
        <v>36043560</v>
      </c>
      <c r="E20" s="11">
        <f>E21</f>
        <v>21304674.609999999</v>
      </c>
      <c r="F20" s="12"/>
      <c r="G20" s="13">
        <f>G21</f>
        <v>56898106.079999998</v>
      </c>
      <c r="H20" s="11">
        <v>0</v>
      </c>
      <c r="I20" s="11">
        <v>36043560</v>
      </c>
      <c r="J20" s="11">
        <f>J21</f>
        <v>20854546.079999998</v>
      </c>
      <c r="K20" s="11">
        <v>0</v>
      </c>
      <c r="L20" s="41">
        <f t="shared" si="3"/>
        <v>99.215096100061089</v>
      </c>
      <c r="M20" s="41"/>
      <c r="N20" s="41">
        <f t="shared" si="0"/>
        <v>100</v>
      </c>
      <c r="O20" s="41">
        <f t="shared" si="1"/>
        <v>97.887184206095696</v>
      </c>
      <c r="P20" s="41"/>
    </row>
    <row r="21" spans="1:16" ht="23.25" customHeight="1" thickBot="1" x14ac:dyDescent="0.3">
      <c r="A21" s="14" t="s">
        <v>23</v>
      </c>
      <c r="B21" s="15">
        <f>SUM(C21:F21)</f>
        <v>57348234.609999999</v>
      </c>
      <c r="C21" s="16">
        <v>0</v>
      </c>
      <c r="D21" s="16">
        <v>36043560</v>
      </c>
      <c r="E21" s="16">
        <f>2945739.52+18358935.09</f>
        <v>21304674.609999999</v>
      </c>
      <c r="F21" s="17"/>
      <c r="G21" s="18">
        <f>SUM(H21:K21)</f>
        <v>56898106.079999998</v>
      </c>
      <c r="H21" s="16">
        <v>0</v>
      </c>
      <c r="I21" s="16">
        <v>36043560</v>
      </c>
      <c r="J21" s="16">
        <f>2495610.99+ 18358935.09</f>
        <v>20854546.079999998</v>
      </c>
      <c r="K21" s="16">
        <v>0</v>
      </c>
      <c r="L21" s="41">
        <f t="shared" si="3"/>
        <v>99.215096100061089</v>
      </c>
      <c r="M21" s="41"/>
      <c r="N21" s="41">
        <f t="shared" si="0"/>
        <v>100</v>
      </c>
      <c r="O21" s="41">
        <f t="shared" si="1"/>
        <v>97.887184206095696</v>
      </c>
      <c r="P21" s="41"/>
    </row>
    <row r="22" spans="1:16" ht="36" customHeight="1" thickBot="1" x14ac:dyDescent="0.3">
      <c r="A22" s="32" t="s">
        <v>24</v>
      </c>
      <c r="B22" s="33">
        <f>B23+B25</f>
        <v>51372910.399999999</v>
      </c>
      <c r="C22" s="34">
        <v>0</v>
      </c>
      <c r="D22" s="34">
        <f>D23+D25</f>
        <v>25998132.899999999</v>
      </c>
      <c r="E22" s="34">
        <f>E23+E25</f>
        <v>25374777.499999996</v>
      </c>
      <c r="F22" s="34">
        <f t="shared" ref="F22" si="5">F23+F25+F28</f>
        <v>0</v>
      </c>
      <c r="G22" s="36">
        <f>G23+G25</f>
        <v>50988411.409999996</v>
      </c>
      <c r="H22" s="34">
        <v>0</v>
      </c>
      <c r="I22" s="34">
        <f>I23+I25</f>
        <v>25782514.259999998</v>
      </c>
      <c r="J22" s="34">
        <f>J23+J25</f>
        <v>25205897.149999995</v>
      </c>
      <c r="K22" s="34">
        <v>0</v>
      </c>
      <c r="L22" s="42">
        <f t="shared" si="3"/>
        <v>99.251553032510301</v>
      </c>
      <c r="M22" s="42"/>
      <c r="N22" s="42">
        <f t="shared" si="0"/>
        <v>99.170637980698984</v>
      </c>
      <c r="O22" s="42">
        <f t="shared" si="1"/>
        <v>99.334455839070898</v>
      </c>
      <c r="P22" s="42"/>
    </row>
    <row r="23" spans="1:16" ht="23.25" customHeight="1" thickBot="1" x14ac:dyDescent="0.3">
      <c r="A23" s="9" t="s">
        <v>25</v>
      </c>
      <c r="B23" s="10">
        <f>B24</f>
        <v>22527807.959999997</v>
      </c>
      <c r="C23" s="11">
        <v>0</v>
      </c>
      <c r="D23" s="11">
        <f>D24</f>
        <v>18932982.899999999</v>
      </c>
      <c r="E23" s="11">
        <v>3594825.06</v>
      </c>
      <c r="F23" s="12"/>
      <c r="G23" s="13">
        <f>G24</f>
        <v>22428420.819999997</v>
      </c>
      <c r="H23" s="11">
        <v>0</v>
      </c>
      <c r="I23" s="11">
        <f>I24</f>
        <v>18833595.759999998</v>
      </c>
      <c r="J23" s="11">
        <v>3594825.06</v>
      </c>
      <c r="K23" s="11">
        <v>0</v>
      </c>
      <c r="L23" s="41">
        <f t="shared" si="3"/>
        <v>99.558824630534531</v>
      </c>
      <c r="M23" s="41"/>
      <c r="N23" s="41">
        <f t="shared" si="0"/>
        <v>99.475058206491056</v>
      </c>
      <c r="O23" s="41">
        <f t="shared" si="1"/>
        <v>100</v>
      </c>
      <c r="P23" s="41"/>
    </row>
    <row r="24" spans="1:16" ht="23.25" customHeight="1" thickBot="1" x14ac:dyDescent="0.3">
      <c r="A24" s="14" t="s">
        <v>26</v>
      </c>
      <c r="B24" s="15">
        <f>SUM(C24:F24)</f>
        <v>22527807.959999997</v>
      </c>
      <c r="C24" s="16">
        <v>0</v>
      </c>
      <c r="D24" s="16">
        <f>15333044+3599938.9</f>
        <v>18932982.899999999</v>
      </c>
      <c r="E24" s="16">
        <v>3594825.06</v>
      </c>
      <c r="F24" s="17"/>
      <c r="G24" s="18">
        <f>SUM(H24:K24)</f>
        <v>22428420.819999997</v>
      </c>
      <c r="H24" s="16">
        <v>0</v>
      </c>
      <c r="I24" s="16">
        <f>15333044+3500551.76</f>
        <v>18833595.759999998</v>
      </c>
      <c r="J24" s="16">
        <v>3594825.06</v>
      </c>
      <c r="K24" s="16">
        <v>0</v>
      </c>
      <c r="L24" s="41">
        <f t="shared" si="3"/>
        <v>99.558824630534531</v>
      </c>
      <c r="M24" s="41"/>
      <c r="N24" s="41">
        <f t="shared" si="0"/>
        <v>99.475058206491056</v>
      </c>
      <c r="O24" s="41">
        <f t="shared" si="1"/>
        <v>100</v>
      </c>
      <c r="P24" s="41"/>
    </row>
    <row r="25" spans="1:16" ht="23.25" customHeight="1" thickBot="1" x14ac:dyDescent="0.3">
      <c r="A25" s="9" t="s">
        <v>27</v>
      </c>
      <c r="B25" s="10">
        <f>B26+B27+B28</f>
        <v>28845102.440000001</v>
      </c>
      <c r="C25" s="11">
        <v>0</v>
      </c>
      <c r="D25" s="11">
        <f>SUM(D26:D28)</f>
        <v>7065150</v>
      </c>
      <c r="E25" s="11">
        <f>E26+E27+E28</f>
        <v>21779952.439999998</v>
      </c>
      <c r="F25" s="12"/>
      <c r="G25" s="13">
        <f>SUM(G26:G28)</f>
        <v>28559990.589999996</v>
      </c>
      <c r="H25" s="11">
        <v>0</v>
      </c>
      <c r="I25" s="11">
        <f>I26+I27+I28</f>
        <v>6948918.5</v>
      </c>
      <c r="J25" s="11">
        <f>J26+J27+J28</f>
        <v>21611072.089999996</v>
      </c>
      <c r="K25" s="11">
        <v>0</v>
      </c>
      <c r="L25" s="41">
        <f t="shared" si="3"/>
        <v>99.011576226525605</v>
      </c>
      <c r="M25" s="41"/>
      <c r="N25" s="41">
        <f t="shared" si="0"/>
        <v>98.354861538679302</v>
      </c>
      <c r="O25" s="41">
        <f t="shared" si="1"/>
        <v>99.224606433529928</v>
      </c>
      <c r="P25" s="41"/>
    </row>
    <row r="26" spans="1:16" ht="23.25" customHeight="1" thickBot="1" x14ac:dyDescent="0.3">
      <c r="A26" s="14" t="s">
        <v>28</v>
      </c>
      <c r="B26" s="15">
        <f>SUM(C26:F26)</f>
        <v>10226252.959999999</v>
      </c>
      <c r="C26" s="16">
        <v>0</v>
      </c>
      <c r="D26" s="16">
        <v>4037661.14</v>
      </c>
      <c r="E26" s="16">
        <f>50349.8+6138242.02</f>
        <v>6188591.8199999994</v>
      </c>
      <c r="F26" s="17"/>
      <c r="G26" s="18">
        <f>SUM(H26:K26)</f>
        <v>10195388.15</v>
      </c>
      <c r="H26" s="16">
        <v>0</v>
      </c>
      <c r="I26" s="16">
        <v>4037661.14</v>
      </c>
      <c r="J26" s="16">
        <f>50349.8+6107377.21</f>
        <v>6157727.0099999998</v>
      </c>
      <c r="K26" s="16">
        <v>0</v>
      </c>
      <c r="L26" s="41">
        <f t="shared" si="3"/>
        <v>99.698180652085114</v>
      </c>
      <c r="M26" s="41"/>
      <c r="N26" s="41">
        <f t="shared" ref="N26:P89" si="6">I26/D26*100</f>
        <v>100</v>
      </c>
      <c r="O26" s="41">
        <f t="shared" si="1"/>
        <v>99.501262792930504</v>
      </c>
      <c r="P26" s="41"/>
    </row>
    <row r="27" spans="1:16" ht="23.25" customHeight="1" thickBot="1" x14ac:dyDescent="0.3">
      <c r="A27" s="14" t="s">
        <v>29</v>
      </c>
      <c r="B27" s="15">
        <f t="shared" ref="B27:B28" si="7">SUM(C27:F27)</f>
        <v>17245926.920000002</v>
      </c>
      <c r="C27" s="16">
        <v>0</v>
      </c>
      <c r="D27" s="16">
        <v>2277488.86</v>
      </c>
      <c r="E27" s="16">
        <f>50400+14918038.06</f>
        <v>14968438.060000001</v>
      </c>
      <c r="F27" s="17"/>
      <c r="G27" s="18">
        <f t="shared" ref="G27:G28" si="8">SUM(H27:K27)</f>
        <v>16995357.899999999</v>
      </c>
      <c r="H27" s="16">
        <v>0</v>
      </c>
      <c r="I27" s="16">
        <v>2161257.36</v>
      </c>
      <c r="J27" s="16">
        <f>50400+14783700.54</f>
        <v>14834100.539999999</v>
      </c>
      <c r="K27" s="16">
        <v>0</v>
      </c>
      <c r="L27" s="41">
        <f t="shared" si="3"/>
        <v>98.547082907388301</v>
      </c>
      <c r="M27" s="41"/>
      <c r="N27" s="41">
        <f t="shared" si="6"/>
        <v>94.896506321440356</v>
      </c>
      <c r="O27" s="41">
        <f t="shared" si="1"/>
        <v>99.102528136459412</v>
      </c>
      <c r="P27" s="41"/>
    </row>
    <row r="28" spans="1:16" ht="15" customHeight="1" thickBot="1" x14ac:dyDescent="0.3">
      <c r="A28" s="14" t="s">
        <v>30</v>
      </c>
      <c r="B28" s="15">
        <f t="shared" si="7"/>
        <v>1372922.56</v>
      </c>
      <c r="C28" s="16">
        <v>0</v>
      </c>
      <c r="D28" s="16">
        <v>750000</v>
      </c>
      <c r="E28" s="16">
        <f>429135.84+193786.72</f>
        <v>622922.56000000006</v>
      </c>
      <c r="F28" s="17"/>
      <c r="G28" s="18">
        <f t="shared" si="8"/>
        <v>1369244.54</v>
      </c>
      <c r="H28" s="16">
        <v>0</v>
      </c>
      <c r="I28" s="16">
        <v>750000</v>
      </c>
      <c r="J28" s="16">
        <f>429135.84+190108.7</f>
        <v>619244.54</v>
      </c>
      <c r="K28" s="16">
        <v>0</v>
      </c>
      <c r="L28" s="41">
        <f t="shared" si="3"/>
        <v>99.73210287985944</v>
      </c>
      <c r="M28" s="41"/>
      <c r="N28" s="41">
        <f t="shared" si="6"/>
        <v>100</v>
      </c>
      <c r="O28" s="41">
        <f t="shared" si="1"/>
        <v>99.409554214893092</v>
      </c>
      <c r="P28" s="41"/>
    </row>
    <row r="29" spans="1:16" ht="32.25" customHeight="1" thickBot="1" x14ac:dyDescent="0.3">
      <c r="A29" s="32" t="s">
        <v>31</v>
      </c>
      <c r="B29" s="33">
        <f>B30</f>
        <v>8987422.4600000009</v>
      </c>
      <c r="C29" s="34">
        <v>4663910.95</v>
      </c>
      <c r="D29" s="34">
        <v>704617.27</v>
      </c>
      <c r="E29" s="34">
        <f>E30</f>
        <v>3618894.24</v>
      </c>
      <c r="F29" s="35"/>
      <c r="G29" s="36">
        <f>G30</f>
        <v>8955742.4699999988</v>
      </c>
      <c r="H29" s="34">
        <v>4663910.95</v>
      </c>
      <c r="I29" s="34">
        <v>704617.27</v>
      </c>
      <c r="J29" s="34">
        <f>J30</f>
        <v>3587214.25</v>
      </c>
      <c r="K29" s="34">
        <v>0</v>
      </c>
      <c r="L29" s="42">
        <f t="shared" si="3"/>
        <v>99.647507501277488</v>
      </c>
      <c r="M29" s="42">
        <f t="shared" si="3"/>
        <v>100</v>
      </c>
      <c r="N29" s="42">
        <f t="shared" si="6"/>
        <v>100</v>
      </c>
      <c r="O29" s="42">
        <f t="shared" si="1"/>
        <v>99.12459475466737</v>
      </c>
      <c r="P29" s="42"/>
    </row>
    <row r="30" spans="1:16" ht="23.25" customHeight="1" thickBot="1" x14ac:dyDescent="0.3">
      <c r="A30" s="9" t="s">
        <v>32</v>
      </c>
      <c r="B30" s="10">
        <f>B31+B32</f>
        <v>8987422.4600000009</v>
      </c>
      <c r="C30" s="11">
        <v>4663910.95</v>
      </c>
      <c r="D30" s="11">
        <v>704617.27</v>
      </c>
      <c r="E30" s="11">
        <f>SUM(E31:E32)</f>
        <v>3618894.24</v>
      </c>
      <c r="F30" s="12"/>
      <c r="G30" s="13">
        <f>SUM(G31:G32)</f>
        <v>8955742.4699999988</v>
      </c>
      <c r="H30" s="11">
        <v>4663910.95</v>
      </c>
      <c r="I30" s="11">
        <v>704617.27</v>
      </c>
      <c r="J30" s="11">
        <f>SUM(J31:J32)</f>
        <v>3587214.25</v>
      </c>
      <c r="K30" s="11">
        <v>0</v>
      </c>
      <c r="L30" s="41">
        <f t="shared" si="3"/>
        <v>99.647507501277488</v>
      </c>
      <c r="M30" s="41">
        <f t="shared" si="3"/>
        <v>100</v>
      </c>
      <c r="N30" s="41">
        <f t="shared" si="6"/>
        <v>100</v>
      </c>
      <c r="O30" s="41">
        <f t="shared" si="1"/>
        <v>99.12459475466737</v>
      </c>
      <c r="P30" s="41"/>
    </row>
    <row r="31" spans="1:16" ht="23.25" customHeight="1" thickBot="1" x14ac:dyDescent="0.3">
      <c r="A31" s="14" t="s">
        <v>33</v>
      </c>
      <c r="B31" s="15">
        <f>SUM(C31:F31)</f>
        <v>7897422.4600000009</v>
      </c>
      <c r="C31" s="16">
        <v>4663910.95</v>
      </c>
      <c r="D31" s="16">
        <v>704617.27</v>
      </c>
      <c r="E31" s="16">
        <v>2528894.2400000002</v>
      </c>
      <c r="F31" s="17"/>
      <c r="G31" s="18">
        <v>7865742.4699999997</v>
      </c>
      <c r="H31" s="16">
        <v>4663910.95</v>
      </c>
      <c r="I31" s="16">
        <v>704617.27</v>
      </c>
      <c r="J31" s="16">
        <v>2497214.25</v>
      </c>
      <c r="K31" s="16">
        <v>0</v>
      </c>
      <c r="L31" s="41">
        <f t="shared" si="3"/>
        <v>99.598856586937586</v>
      </c>
      <c r="M31" s="41">
        <f t="shared" si="3"/>
        <v>100</v>
      </c>
      <c r="N31" s="41">
        <f t="shared" si="6"/>
        <v>100</v>
      </c>
      <c r="O31" s="41">
        <f t="shared" si="1"/>
        <v>98.747278968850821</v>
      </c>
      <c r="P31" s="41"/>
    </row>
    <row r="32" spans="1:16" ht="15" customHeight="1" thickBot="1" x14ac:dyDescent="0.3">
      <c r="A32" s="14" t="s">
        <v>34</v>
      </c>
      <c r="B32" s="15">
        <f>SUM(C32:F32)</f>
        <v>1090000</v>
      </c>
      <c r="C32" s="16">
        <v>0</v>
      </c>
      <c r="D32" s="16">
        <v>0</v>
      </c>
      <c r="E32" s="16">
        <f>770000+320000</f>
        <v>1090000</v>
      </c>
      <c r="F32" s="17"/>
      <c r="G32" s="18">
        <f>SUM(H32:K32)</f>
        <v>1090000</v>
      </c>
      <c r="H32" s="16">
        <v>0</v>
      </c>
      <c r="I32" s="16">
        <v>0</v>
      </c>
      <c r="J32" s="16">
        <f>770000+320000</f>
        <v>1090000</v>
      </c>
      <c r="K32" s="16">
        <v>0</v>
      </c>
      <c r="L32" s="41">
        <f t="shared" si="3"/>
        <v>100</v>
      </c>
      <c r="M32" s="41"/>
      <c r="N32" s="41"/>
      <c r="O32" s="41">
        <f t="shared" si="1"/>
        <v>100</v>
      </c>
      <c r="P32" s="41"/>
    </row>
    <row r="33" spans="1:16" ht="42.75" customHeight="1" thickBot="1" x14ac:dyDescent="0.3">
      <c r="A33" s="32" t="s">
        <v>35</v>
      </c>
      <c r="B33" s="33">
        <v>25940</v>
      </c>
      <c r="C33" s="34">
        <v>0</v>
      </c>
      <c r="D33" s="34">
        <v>0</v>
      </c>
      <c r="E33" s="34">
        <v>25940</v>
      </c>
      <c r="F33" s="35"/>
      <c r="G33" s="36">
        <v>25940</v>
      </c>
      <c r="H33" s="34">
        <v>0</v>
      </c>
      <c r="I33" s="34">
        <v>0</v>
      </c>
      <c r="J33" s="34">
        <v>25940</v>
      </c>
      <c r="K33" s="34">
        <v>0</v>
      </c>
      <c r="L33" s="42">
        <f t="shared" si="3"/>
        <v>100</v>
      </c>
      <c r="M33" s="42"/>
      <c r="N33" s="42"/>
      <c r="O33" s="42">
        <f t="shared" si="1"/>
        <v>100</v>
      </c>
      <c r="P33" s="42"/>
    </row>
    <row r="34" spans="1:16" ht="23.25" customHeight="1" thickBot="1" x14ac:dyDescent="0.3">
      <c r="A34" s="9" t="s">
        <v>36</v>
      </c>
      <c r="B34" s="10">
        <v>25940</v>
      </c>
      <c r="C34" s="11">
        <v>0</v>
      </c>
      <c r="D34" s="11">
        <v>0</v>
      </c>
      <c r="E34" s="11">
        <v>25940</v>
      </c>
      <c r="F34" s="12"/>
      <c r="G34" s="13">
        <v>25940</v>
      </c>
      <c r="H34" s="11">
        <v>0</v>
      </c>
      <c r="I34" s="11">
        <v>0</v>
      </c>
      <c r="J34" s="11">
        <v>25940</v>
      </c>
      <c r="K34" s="11">
        <v>0</v>
      </c>
      <c r="L34" s="41">
        <f t="shared" si="3"/>
        <v>100</v>
      </c>
      <c r="M34" s="41"/>
      <c r="N34" s="41"/>
      <c r="O34" s="41">
        <f t="shared" si="1"/>
        <v>100</v>
      </c>
      <c r="P34" s="41"/>
    </row>
    <row r="35" spans="1:16" ht="15" customHeight="1" thickBot="1" x14ac:dyDescent="0.3">
      <c r="A35" s="14" t="s">
        <v>37</v>
      </c>
      <c r="B35" s="15">
        <v>25940</v>
      </c>
      <c r="C35" s="16">
        <v>0</v>
      </c>
      <c r="D35" s="16">
        <v>0</v>
      </c>
      <c r="E35" s="16">
        <v>25940</v>
      </c>
      <c r="F35" s="17"/>
      <c r="G35" s="18">
        <v>25940</v>
      </c>
      <c r="H35" s="16">
        <v>0</v>
      </c>
      <c r="I35" s="16">
        <v>0</v>
      </c>
      <c r="J35" s="16">
        <v>25940</v>
      </c>
      <c r="K35" s="16">
        <v>0</v>
      </c>
      <c r="L35" s="41">
        <f t="shared" si="3"/>
        <v>100</v>
      </c>
      <c r="M35" s="41"/>
      <c r="N35" s="41"/>
      <c r="O35" s="41">
        <f t="shared" si="1"/>
        <v>100</v>
      </c>
      <c r="P35" s="41"/>
    </row>
    <row r="36" spans="1:16" ht="48" customHeight="1" thickBot="1" x14ac:dyDescent="0.3">
      <c r="A36" s="32" t="s">
        <v>38</v>
      </c>
      <c r="B36" s="33">
        <f>B37+B41</f>
        <v>111888372.15000001</v>
      </c>
      <c r="C36" s="34">
        <f>C37</f>
        <v>3942411</v>
      </c>
      <c r="D36" s="34">
        <v>4056800</v>
      </c>
      <c r="E36" s="34">
        <f>E37+E41</f>
        <v>103889161.15000001</v>
      </c>
      <c r="F36" s="35"/>
      <c r="G36" s="36">
        <f>G37+G41</f>
        <v>110539182.62</v>
      </c>
      <c r="H36" s="34">
        <f>H37</f>
        <v>3942411</v>
      </c>
      <c r="I36" s="34">
        <v>3452068.87</v>
      </c>
      <c r="J36" s="34">
        <f>J37+J41</f>
        <v>103144702.75</v>
      </c>
      <c r="K36" s="34">
        <v>0</v>
      </c>
      <c r="L36" s="42">
        <f t="shared" si="3"/>
        <v>98.794164662444771</v>
      </c>
      <c r="M36" s="42">
        <f t="shared" si="3"/>
        <v>100</v>
      </c>
      <c r="N36" s="42">
        <f t="shared" si="6"/>
        <v>85.093395533425365</v>
      </c>
      <c r="O36" s="42">
        <f t="shared" si="1"/>
        <v>99.283410904699551</v>
      </c>
      <c r="P36" s="42"/>
    </row>
    <row r="37" spans="1:16" ht="45.75" customHeight="1" thickBot="1" x14ac:dyDescent="0.3">
      <c r="A37" s="9" t="s">
        <v>39</v>
      </c>
      <c r="B37" s="10">
        <f>B38+B39+B40</f>
        <v>111188372.15000001</v>
      </c>
      <c r="C37" s="11">
        <f>C38</f>
        <v>3942411</v>
      </c>
      <c r="D37" s="11">
        <v>4056800</v>
      </c>
      <c r="E37" s="11">
        <f>SUM(E38:E40)</f>
        <v>103189161.15000001</v>
      </c>
      <c r="F37" s="12"/>
      <c r="G37" s="13">
        <f>SUM(G38:G40)</f>
        <v>109839182.62</v>
      </c>
      <c r="H37" s="11">
        <f>H38</f>
        <v>3942411</v>
      </c>
      <c r="I37" s="11">
        <v>3452068.87</v>
      </c>
      <c r="J37" s="11">
        <f>SUM(J38:J40)</f>
        <v>102444702.75</v>
      </c>
      <c r="K37" s="11">
        <v>0</v>
      </c>
      <c r="L37" s="41">
        <f t="shared" si="3"/>
        <v>98.786573178551564</v>
      </c>
      <c r="M37" s="41">
        <f t="shared" si="3"/>
        <v>100</v>
      </c>
      <c r="N37" s="41">
        <f t="shared" si="6"/>
        <v>85.093395533425365</v>
      </c>
      <c r="O37" s="41">
        <f t="shared" si="1"/>
        <v>99.27854980920155</v>
      </c>
      <c r="P37" s="41"/>
    </row>
    <row r="38" spans="1:16" ht="15" customHeight="1" thickBot="1" x14ac:dyDescent="0.3">
      <c r="A38" s="14" t="s">
        <v>40</v>
      </c>
      <c r="B38" s="15">
        <f>SUM(C38:F38)</f>
        <v>102581401.08</v>
      </c>
      <c r="C38" s="16">
        <f>605736+3336675</f>
        <v>3942411</v>
      </c>
      <c r="D38" s="16">
        <v>4056800</v>
      </c>
      <c r="E38" s="16">
        <f>52930843.69+41651346.39</f>
        <v>94582190.079999998</v>
      </c>
      <c r="F38" s="17"/>
      <c r="G38" s="18">
        <f>SUM(H38:K38)</f>
        <v>101232211.55000001</v>
      </c>
      <c r="H38" s="16">
        <f>605736+3336675</f>
        <v>3942411</v>
      </c>
      <c r="I38" s="16">
        <v>3452068.87</v>
      </c>
      <c r="J38" s="16">
        <f>52863368.54+40974363.14</f>
        <v>93837731.680000007</v>
      </c>
      <c r="K38" s="16">
        <v>0</v>
      </c>
      <c r="L38" s="41">
        <f t="shared" si="3"/>
        <v>98.684762036981937</v>
      </c>
      <c r="M38" s="41">
        <f t="shared" si="3"/>
        <v>100</v>
      </c>
      <c r="N38" s="41">
        <f t="shared" si="6"/>
        <v>85.093395533425365</v>
      </c>
      <c r="O38" s="41">
        <f t="shared" si="1"/>
        <v>99.212897904594612</v>
      </c>
      <c r="P38" s="41"/>
    </row>
    <row r="39" spans="1:16" ht="15" customHeight="1" thickBot="1" x14ac:dyDescent="0.3">
      <c r="A39" s="14" t="s">
        <v>41</v>
      </c>
      <c r="B39" s="15">
        <f t="shared" ref="B39:B40" si="9">SUM(C39:F39)</f>
        <v>8524571.0700000003</v>
      </c>
      <c r="C39" s="16">
        <v>0</v>
      </c>
      <c r="D39" s="16">
        <v>0</v>
      </c>
      <c r="E39" s="16">
        <v>8524571.0700000003</v>
      </c>
      <c r="F39" s="17"/>
      <c r="G39" s="18">
        <f t="shared" ref="G39:G40" si="10">SUM(H39:K39)</f>
        <v>8524571.0700000003</v>
      </c>
      <c r="H39" s="16">
        <v>0</v>
      </c>
      <c r="I39" s="16">
        <v>0</v>
      </c>
      <c r="J39" s="16">
        <v>8524571.0700000003</v>
      </c>
      <c r="K39" s="16">
        <v>0</v>
      </c>
      <c r="L39" s="41">
        <f t="shared" si="3"/>
        <v>100</v>
      </c>
      <c r="M39" s="41"/>
      <c r="N39" s="41"/>
      <c r="O39" s="41">
        <f t="shared" si="1"/>
        <v>100</v>
      </c>
      <c r="P39" s="41"/>
    </row>
    <row r="40" spans="1:16" ht="23.25" customHeight="1" thickBot="1" x14ac:dyDescent="0.3">
      <c r="A40" s="14" t="s">
        <v>42</v>
      </c>
      <c r="B40" s="15">
        <f t="shared" si="9"/>
        <v>82400</v>
      </c>
      <c r="C40" s="16">
        <v>0</v>
      </c>
      <c r="D40" s="16">
        <v>0</v>
      </c>
      <c r="E40" s="16">
        <v>82400</v>
      </c>
      <c r="F40" s="17"/>
      <c r="G40" s="18">
        <f t="shared" si="10"/>
        <v>82400</v>
      </c>
      <c r="H40" s="16">
        <v>0</v>
      </c>
      <c r="I40" s="16">
        <v>0</v>
      </c>
      <c r="J40" s="16">
        <v>82400</v>
      </c>
      <c r="K40" s="16">
        <v>0</v>
      </c>
      <c r="L40" s="41">
        <f t="shared" si="3"/>
        <v>100</v>
      </c>
      <c r="M40" s="41"/>
      <c r="N40" s="41"/>
      <c r="O40" s="41">
        <f t="shared" si="1"/>
        <v>100</v>
      </c>
      <c r="P40" s="41"/>
    </row>
    <row r="41" spans="1:16" ht="23.25" customHeight="1" thickBot="1" x14ac:dyDescent="0.3">
      <c r="A41" s="9" t="s">
        <v>43</v>
      </c>
      <c r="B41" s="10">
        <v>700000</v>
      </c>
      <c r="C41" s="11">
        <v>0</v>
      </c>
      <c r="D41" s="11">
        <v>0</v>
      </c>
      <c r="E41" s="11">
        <v>700000</v>
      </c>
      <c r="F41" s="12"/>
      <c r="G41" s="13">
        <v>700000</v>
      </c>
      <c r="H41" s="11">
        <v>0</v>
      </c>
      <c r="I41" s="11">
        <v>0</v>
      </c>
      <c r="J41" s="11">
        <v>700000</v>
      </c>
      <c r="K41" s="11">
        <v>0</v>
      </c>
      <c r="L41" s="41">
        <f t="shared" si="3"/>
        <v>100</v>
      </c>
      <c r="M41" s="41"/>
      <c r="N41" s="41"/>
      <c r="O41" s="41">
        <f t="shared" si="1"/>
        <v>100</v>
      </c>
      <c r="P41" s="41"/>
    </row>
    <row r="42" spans="1:16" ht="15" customHeight="1" thickBot="1" x14ac:dyDescent="0.3">
      <c r="A42" s="14" t="s">
        <v>44</v>
      </c>
      <c r="B42" s="15">
        <v>700000</v>
      </c>
      <c r="C42" s="16">
        <v>0</v>
      </c>
      <c r="D42" s="16">
        <v>0</v>
      </c>
      <c r="E42" s="16">
        <v>700000</v>
      </c>
      <c r="F42" s="17"/>
      <c r="G42" s="18">
        <v>700000</v>
      </c>
      <c r="H42" s="16">
        <v>0</v>
      </c>
      <c r="I42" s="16">
        <v>0</v>
      </c>
      <c r="J42" s="16">
        <v>700000</v>
      </c>
      <c r="K42" s="16">
        <v>0</v>
      </c>
      <c r="L42" s="41">
        <f t="shared" si="3"/>
        <v>100</v>
      </c>
      <c r="M42" s="41"/>
      <c r="N42" s="41"/>
      <c r="O42" s="41">
        <f t="shared" si="1"/>
        <v>100</v>
      </c>
      <c r="P42" s="41"/>
    </row>
    <row r="43" spans="1:16" ht="49.5" customHeight="1" thickBot="1" x14ac:dyDescent="0.3">
      <c r="A43" s="32" t="s">
        <v>45</v>
      </c>
      <c r="B43" s="33">
        <f>B44+B47</f>
        <v>86981334.950000003</v>
      </c>
      <c r="C43" s="34">
        <v>0</v>
      </c>
      <c r="D43" s="34">
        <v>0</v>
      </c>
      <c r="E43" s="34">
        <f>E44+E47</f>
        <v>86253275.950000003</v>
      </c>
      <c r="F43" s="35">
        <f>F44+F47</f>
        <v>728059</v>
      </c>
      <c r="G43" s="36">
        <f>G44+G47</f>
        <v>86959837.069999993</v>
      </c>
      <c r="H43" s="34">
        <v>0</v>
      </c>
      <c r="I43" s="34">
        <v>0</v>
      </c>
      <c r="J43" s="34">
        <f>J44+J47</f>
        <v>86231778.069999993</v>
      </c>
      <c r="K43" s="34">
        <f>K44+K47</f>
        <v>728059</v>
      </c>
      <c r="L43" s="42">
        <f t="shared" si="3"/>
        <v>99.975284490618165</v>
      </c>
      <c r="M43" s="42"/>
      <c r="N43" s="42"/>
      <c r="O43" s="42">
        <f t="shared" si="1"/>
        <v>99.975075868408197</v>
      </c>
      <c r="P43" s="42">
        <f t="shared" si="2"/>
        <v>100</v>
      </c>
    </row>
    <row r="44" spans="1:16" ht="23.25" customHeight="1" thickBot="1" x14ac:dyDescent="0.3">
      <c r="A44" s="9" t="s">
        <v>46</v>
      </c>
      <c r="B44" s="10">
        <v>25578192.41</v>
      </c>
      <c r="C44" s="11">
        <v>0</v>
      </c>
      <c r="D44" s="11">
        <v>0</v>
      </c>
      <c r="E44" s="11">
        <v>25578192.41</v>
      </c>
      <c r="F44" s="12"/>
      <c r="G44" s="13">
        <v>25572756.27</v>
      </c>
      <c r="H44" s="11">
        <v>0</v>
      </c>
      <c r="I44" s="11">
        <v>0</v>
      </c>
      <c r="J44" s="11">
        <v>25572756.27</v>
      </c>
      <c r="K44" s="11">
        <v>0</v>
      </c>
      <c r="L44" s="41">
        <f t="shared" si="3"/>
        <v>99.978746973543466</v>
      </c>
      <c r="M44" s="41"/>
      <c r="N44" s="41"/>
      <c r="O44" s="41">
        <f t="shared" si="1"/>
        <v>99.978746973543466</v>
      </c>
      <c r="P44" s="41"/>
    </row>
    <row r="45" spans="1:16" ht="15" customHeight="1" thickBot="1" x14ac:dyDescent="0.3">
      <c r="A45" s="14" t="s">
        <v>47</v>
      </c>
      <c r="B45" s="15">
        <v>25428432.41</v>
      </c>
      <c r="C45" s="16">
        <v>0</v>
      </c>
      <c r="D45" s="16">
        <v>0</v>
      </c>
      <c r="E45" s="16">
        <v>25428432.41</v>
      </c>
      <c r="F45" s="17"/>
      <c r="G45" s="18">
        <v>25422996.27</v>
      </c>
      <c r="H45" s="16">
        <v>0</v>
      </c>
      <c r="I45" s="16">
        <v>0</v>
      </c>
      <c r="J45" s="16">
        <v>25422996.27</v>
      </c>
      <c r="K45" s="16">
        <v>0</v>
      </c>
      <c r="L45" s="41">
        <f t="shared" si="3"/>
        <v>99.978621804473235</v>
      </c>
      <c r="M45" s="41"/>
      <c r="N45" s="41"/>
      <c r="O45" s="41">
        <f t="shared" si="1"/>
        <v>99.978621804473235</v>
      </c>
      <c r="P45" s="41"/>
    </row>
    <row r="46" spans="1:16" ht="15" customHeight="1" thickBot="1" x14ac:dyDescent="0.3">
      <c r="A46" s="14" t="s">
        <v>48</v>
      </c>
      <c r="B46" s="15">
        <v>149760</v>
      </c>
      <c r="C46" s="16">
        <v>0</v>
      </c>
      <c r="D46" s="16">
        <v>0</v>
      </c>
      <c r="E46" s="16">
        <v>149760</v>
      </c>
      <c r="F46" s="17"/>
      <c r="G46" s="18">
        <v>149760</v>
      </c>
      <c r="H46" s="16">
        <v>0</v>
      </c>
      <c r="I46" s="16">
        <v>0</v>
      </c>
      <c r="J46" s="16">
        <v>149760</v>
      </c>
      <c r="K46" s="16">
        <v>0</v>
      </c>
      <c r="L46" s="41">
        <f t="shared" si="3"/>
        <v>100</v>
      </c>
      <c r="M46" s="41"/>
      <c r="N46" s="41"/>
      <c r="O46" s="41">
        <f t="shared" si="1"/>
        <v>100</v>
      </c>
      <c r="P46" s="41"/>
    </row>
    <row r="47" spans="1:16" ht="23.25" customHeight="1" thickBot="1" x14ac:dyDescent="0.3">
      <c r="A47" s="9" t="s">
        <v>49</v>
      </c>
      <c r="B47" s="10">
        <f>B48+B49</f>
        <v>61403142.539999999</v>
      </c>
      <c r="C47" s="11">
        <v>0</v>
      </c>
      <c r="D47" s="11">
        <v>0</v>
      </c>
      <c r="E47" s="11">
        <f>E48+E49</f>
        <v>60675083.539999999</v>
      </c>
      <c r="F47" s="12">
        <f>F48</f>
        <v>728059</v>
      </c>
      <c r="G47" s="13">
        <f>SUM(G48:G49)</f>
        <v>61387080.799999997</v>
      </c>
      <c r="H47" s="11">
        <v>0</v>
      </c>
      <c r="I47" s="11">
        <v>0</v>
      </c>
      <c r="J47" s="11">
        <f>J48+J49</f>
        <v>60659021.799999997</v>
      </c>
      <c r="K47" s="11">
        <f>K48</f>
        <v>728059</v>
      </c>
      <c r="L47" s="41">
        <f t="shared" si="3"/>
        <v>99.973842153128331</v>
      </c>
      <c r="M47" s="41"/>
      <c r="N47" s="41"/>
      <c r="O47" s="41">
        <f t="shared" si="1"/>
        <v>99.973528277073711</v>
      </c>
      <c r="P47" s="41">
        <f t="shared" si="2"/>
        <v>100</v>
      </c>
    </row>
    <row r="48" spans="1:16" ht="15" customHeight="1" thickBot="1" x14ac:dyDescent="0.3">
      <c r="A48" s="14" t="s">
        <v>47</v>
      </c>
      <c r="B48" s="15">
        <f>SUM(C48:F48)</f>
        <v>60547417.68</v>
      </c>
      <c r="C48" s="16">
        <v>0</v>
      </c>
      <c r="D48" s="16">
        <v>0</v>
      </c>
      <c r="E48" s="16">
        <v>59819358.68</v>
      </c>
      <c r="F48" s="17">
        <v>728059</v>
      </c>
      <c r="G48" s="18">
        <f>SUM(H48:K48)</f>
        <v>60547417.68</v>
      </c>
      <c r="H48" s="16">
        <v>0</v>
      </c>
      <c r="I48" s="16">
        <v>0</v>
      </c>
      <c r="J48" s="16">
        <v>59819358.68</v>
      </c>
      <c r="K48" s="16">
        <v>728059</v>
      </c>
      <c r="L48" s="41">
        <f t="shared" si="3"/>
        <v>100</v>
      </c>
      <c r="M48" s="41"/>
      <c r="N48" s="41"/>
      <c r="O48" s="41">
        <f t="shared" si="1"/>
        <v>100</v>
      </c>
      <c r="P48" s="41">
        <f t="shared" si="2"/>
        <v>100</v>
      </c>
    </row>
    <row r="49" spans="1:16" ht="23.25" customHeight="1" thickBot="1" x14ac:dyDescent="0.3">
      <c r="A49" s="14" t="s">
        <v>50</v>
      </c>
      <c r="B49" s="15">
        <f>SUM(C49:F49)</f>
        <v>855724.86</v>
      </c>
      <c r="C49" s="16">
        <v>0</v>
      </c>
      <c r="D49" s="16">
        <v>0</v>
      </c>
      <c r="E49" s="16">
        <f>423942.23+431782.63</f>
        <v>855724.86</v>
      </c>
      <c r="F49" s="17"/>
      <c r="G49" s="18">
        <f>SUM(H49:K49)</f>
        <v>839663.12</v>
      </c>
      <c r="H49" s="16">
        <v>0</v>
      </c>
      <c r="I49" s="16">
        <v>0</v>
      </c>
      <c r="J49" s="16">
        <f>407880.49+431782.63</f>
        <v>839663.12</v>
      </c>
      <c r="K49" s="16">
        <v>0</v>
      </c>
      <c r="L49" s="41">
        <f t="shared" si="3"/>
        <v>98.123025197608499</v>
      </c>
      <c r="M49" s="41"/>
      <c r="N49" s="41"/>
      <c r="O49" s="41">
        <f t="shared" si="1"/>
        <v>98.123025197608499</v>
      </c>
      <c r="P49" s="41"/>
    </row>
    <row r="50" spans="1:16" ht="38.25" customHeight="1" thickBot="1" x14ac:dyDescent="0.3">
      <c r="A50" s="32" t="s">
        <v>51</v>
      </c>
      <c r="B50" s="33">
        <f>B51+B54+B58</f>
        <v>65041204.190000005</v>
      </c>
      <c r="C50" s="34">
        <v>3013028.37</v>
      </c>
      <c r="D50" s="34">
        <v>53981744.07</v>
      </c>
      <c r="E50" s="34">
        <v>8046431.75</v>
      </c>
      <c r="F50" s="35"/>
      <c r="G50" s="36">
        <v>63546651.289999999</v>
      </c>
      <c r="H50" s="34">
        <v>3013028.37</v>
      </c>
      <c r="I50" s="34">
        <v>52489433.689999998</v>
      </c>
      <c r="J50" s="34">
        <v>8044189.2300000004</v>
      </c>
      <c r="K50" s="34">
        <v>0</v>
      </c>
      <c r="L50" s="42">
        <f t="shared" si="3"/>
        <v>97.702144481159849</v>
      </c>
      <c r="M50" s="42">
        <f t="shared" si="3"/>
        <v>100</v>
      </c>
      <c r="N50" s="42">
        <f t="shared" si="6"/>
        <v>97.235527666418349</v>
      </c>
      <c r="O50" s="42">
        <f t="shared" si="1"/>
        <v>99.972130255128306</v>
      </c>
      <c r="P50" s="42"/>
    </row>
    <row r="51" spans="1:16" ht="15" customHeight="1" thickBot="1" x14ac:dyDescent="0.3">
      <c r="A51" s="9" t="s">
        <v>52</v>
      </c>
      <c r="B51" s="10">
        <v>60305.85</v>
      </c>
      <c r="C51" s="11">
        <v>0</v>
      </c>
      <c r="D51" s="11">
        <v>0</v>
      </c>
      <c r="E51" s="11">
        <v>60305.85</v>
      </c>
      <c r="F51" s="12"/>
      <c r="G51" s="13">
        <v>60305.85</v>
      </c>
      <c r="H51" s="11">
        <v>0</v>
      </c>
      <c r="I51" s="11">
        <v>0</v>
      </c>
      <c r="J51" s="11">
        <v>60305.85</v>
      </c>
      <c r="K51" s="11">
        <v>0</v>
      </c>
      <c r="L51" s="41">
        <f t="shared" si="3"/>
        <v>100</v>
      </c>
      <c r="M51" s="41"/>
      <c r="N51" s="41"/>
      <c r="O51" s="41">
        <f t="shared" si="1"/>
        <v>100</v>
      </c>
      <c r="P51" s="41"/>
    </row>
    <row r="52" spans="1:16" ht="15" customHeight="1" thickBot="1" x14ac:dyDescent="0.3">
      <c r="A52" s="14" t="s">
        <v>53</v>
      </c>
      <c r="B52" s="15">
        <v>43275</v>
      </c>
      <c r="C52" s="16">
        <v>0</v>
      </c>
      <c r="D52" s="16">
        <v>0</v>
      </c>
      <c r="E52" s="16">
        <v>43275</v>
      </c>
      <c r="F52" s="17"/>
      <c r="G52" s="18">
        <v>43275</v>
      </c>
      <c r="H52" s="16">
        <v>0</v>
      </c>
      <c r="I52" s="16">
        <v>0</v>
      </c>
      <c r="J52" s="16">
        <v>43275</v>
      </c>
      <c r="K52" s="16">
        <v>0</v>
      </c>
      <c r="L52" s="41">
        <f t="shared" si="3"/>
        <v>100</v>
      </c>
      <c r="M52" s="41"/>
      <c r="N52" s="41"/>
      <c r="O52" s="41">
        <f t="shared" si="1"/>
        <v>100</v>
      </c>
      <c r="P52" s="41"/>
    </row>
    <row r="53" spans="1:16" ht="15" customHeight="1" thickBot="1" x14ac:dyDescent="0.3">
      <c r="A53" s="14" t="s">
        <v>54</v>
      </c>
      <c r="B53" s="15">
        <v>17030.849999999999</v>
      </c>
      <c r="C53" s="16">
        <v>0</v>
      </c>
      <c r="D53" s="16">
        <v>0</v>
      </c>
      <c r="E53" s="16">
        <v>17030.849999999999</v>
      </c>
      <c r="F53" s="17"/>
      <c r="G53" s="18">
        <v>17030.849999999999</v>
      </c>
      <c r="H53" s="16">
        <v>0</v>
      </c>
      <c r="I53" s="16">
        <v>0</v>
      </c>
      <c r="J53" s="16">
        <v>17030.849999999999</v>
      </c>
      <c r="K53" s="16">
        <v>0</v>
      </c>
      <c r="L53" s="41">
        <f t="shared" si="3"/>
        <v>100</v>
      </c>
      <c r="M53" s="41"/>
      <c r="N53" s="41"/>
      <c r="O53" s="41">
        <f t="shared" si="1"/>
        <v>100</v>
      </c>
      <c r="P53" s="41"/>
    </row>
    <row r="54" spans="1:16" ht="23.25" customHeight="1" thickBot="1" x14ac:dyDescent="0.3">
      <c r="A54" s="9" t="s">
        <v>55</v>
      </c>
      <c r="B54" s="10">
        <f>SUM(B55:B57)</f>
        <v>57010662.340000004</v>
      </c>
      <c r="C54" s="11">
        <v>3013028.37</v>
      </c>
      <c r="D54" s="11">
        <v>53981744.07</v>
      </c>
      <c r="E54" s="11">
        <v>15889.9</v>
      </c>
      <c r="F54" s="12"/>
      <c r="G54" s="13">
        <v>55516109.439999998</v>
      </c>
      <c r="H54" s="11">
        <v>3013028.37</v>
      </c>
      <c r="I54" s="11">
        <v>52489433.689999998</v>
      </c>
      <c r="J54" s="11">
        <v>13647.38</v>
      </c>
      <c r="K54" s="11">
        <v>0</v>
      </c>
      <c r="L54" s="41">
        <f t="shared" si="3"/>
        <v>97.37846774856466</v>
      </c>
      <c r="M54" s="41">
        <f t="shared" si="3"/>
        <v>100</v>
      </c>
      <c r="N54" s="41">
        <f t="shared" si="6"/>
        <v>97.235527666418349</v>
      </c>
      <c r="O54" s="41">
        <f t="shared" si="1"/>
        <v>85.88713585359254</v>
      </c>
      <c r="P54" s="41"/>
    </row>
    <row r="55" spans="1:16" ht="23.25" customHeight="1" thickBot="1" x14ac:dyDescent="0.3">
      <c r="A55" s="14" t="s">
        <v>56</v>
      </c>
      <c r="B55" s="15">
        <f>SUM(C55:F55)</f>
        <v>32865426</v>
      </c>
      <c r="C55" s="16">
        <v>3013028.37</v>
      </c>
      <c r="D55" s="16">
        <v>29852397.629999999</v>
      </c>
      <c r="E55" s="16">
        <v>0</v>
      </c>
      <c r="F55" s="17"/>
      <c r="G55" s="18">
        <v>31905601</v>
      </c>
      <c r="H55" s="16">
        <v>3013028.37</v>
      </c>
      <c r="I55" s="16">
        <v>28892572.629999999</v>
      </c>
      <c r="J55" s="16">
        <v>0</v>
      </c>
      <c r="K55" s="16">
        <v>0</v>
      </c>
      <c r="L55" s="41">
        <f t="shared" si="3"/>
        <v>97.079529716121741</v>
      </c>
      <c r="M55" s="41">
        <f t="shared" si="3"/>
        <v>100</v>
      </c>
      <c r="N55" s="41">
        <f t="shared" si="6"/>
        <v>96.784764118794158</v>
      </c>
      <c r="O55" s="41"/>
      <c r="P55" s="41"/>
    </row>
    <row r="56" spans="1:16" ht="23.25" customHeight="1" thickBot="1" x14ac:dyDescent="0.3">
      <c r="A56" s="14" t="s">
        <v>57</v>
      </c>
      <c r="B56" s="15">
        <f t="shared" ref="B56:B57" si="11">SUM(C56:F56)</f>
        <v>11597986.34</v>
      </c>
      <c r="C56" s="16">
        <v>0</v>
      </c>
      <c r="D56" s="16">
        <v>11582096.439999999</v>
      </c>
      <c r="E56" s="16">
        <v>15889.9</v>
      </c>
      <c r="F56" s="17"/>
      <c r="G56" s="18">
        <v>11423833.02</v>
      </c>
      <c r="H56" s="16">
        <v>0</v>
      </c>
      <c r="I56" s="16">
        <v>11410185.640000001</v>
      </c>
      <c r="J56" s="16">
        <v>13647.38</v>
      </c>
      <c r="K56" s="16">
        <v>0</v>
      </c>
      <c r="L56" s="41">
        <f t="shared" si="3"/>
        <v>98.498417614104554</v>
      </c>
      <c r="M56" s="41"/>
      <c r="N56" s="41">
        <f t="shared" si="6"/>
        <v>98.515719490935282</v>
      </c>
      <c r="O56" s="41">
        <f t="shared" si="1"/>
        <v>85.88713585359254</v>
      </c>
      <c r="P56" s="41"/>
    </row>
    <row r="57" spans="1:16" ht="23.25" customHeight="1" thickBot="1" x14ac:dyDescent="0.3">
      <c r="A57" s="14" t="s">
        <v>58</v>
      </c>
      <c r="B57" s="15">
        <f t="shared" si="11"/>
        <v>12547250</v>
      </c>
      <c r="C57" s="16">
        <v>0</v>
      </c>
      <c r="D57" s="16">
        <v>12547250</v>
      </c>
      <c r="E57" s="16">
        <v>0</v>
      </c>
      <c r="F57" s="17"/>
      <c r="G57" s="18">
        <v>12186675.42</v>
      </c>
      <c r="H57" s="16">
        <v>0</v>
      </c>
      <c r="I57" s="16">
        <v>12186675.42</v>
      </c>
      <c r="J57" s="16">
        <v>0</v>
      </c>
      <c r="K57" s="16">
        <v>0</v>
      </c>
      <c r="L57" s="41">
        <f t="shared" si="3"/>
        <v>97.126266074239382</v>
      </c>
      <c r="M57" s="41"/>
      <c r="N57" s="41">
        <f t="shared" si="6"/>
        <v>97.126266074239382</v>
      </c>
      <c r="O57" s="41"/>
      <c r="P57" s="41"/>
    </row>
    <row r="58" spans="1:16" ht="23.25" customHeight="1" thickBot="1" x14ac:dyDescent="0.3">
      <c r="A58" s="9" t="s">
        <v>59</v>
      </c>
      <c r="B58" s="10">
        <v>7970236</v>
      </c>
      <c r="C58" s="11">
        <v>0</v>
      </c>
      <c r="D58" s="11">
        <v>0</v>
      </c>
      <c r="E58" s="11">
        <v>7970236</v>
      </c>
      <c r="F58" s="12"/>
      <c r="G58" s="13">
        <v>7970236</v>
      </c>
      <c r="H58" s="11">
        <v>0</v>
      </c>
      <c r="I58" s="11">
        <v>0</v>
      </c>
      <c r="J58" s="11">
        <v>7970236</v>
      </c>
      <c r="K58" s="11">
        <v>0</v>
      </c>
      <c r="L58" s="41">
        <f t="shared" si="3"/>
        <v>100</v>
      </c>
      <c r="M58" s="41"/>
      <c r="N58" s="41"/>
      <c r="O58" s="41">
        <f t="shared" si="1"/>
        <v>100</v>
      </c>
      <c r="P58" s="41"/>
    </row>
    <row r="59" spans="1:16" ht="23.25" customHeight="1" thickBot="1" x14ac:dyDescent="0.3">
      <c r="A59" s="14" t="s">
        <v>60</v>
      </c>
      <c r="B59" s="15">
        <v>7970236</v>
      </c>
      <c r="C59" s="16">
        <v>0</v>
      </c>
      <c r="D59" s="16">
        <v>0</v>
      </c>
      <c r="E59" s="16">
        <v>7970236</v>
      </c>
      <c r="F59" s="17"/>
      <c r="G59" s="18">
        <v>7970236</v>
      </c>
      <c r="H59" s="16">
        <v>0</v>
      </c>
      <c r="I59" s="16">
        <v>0</v>
      </c>
      <c r="J59" s="16">
        <v>7970236</v>
      </c>
      <c r="K59" s="16">
        <v>0</v>
      </c>
      <c r="L59" s="41">
        <f t="shared" si="3"/>
        <v>100</v>
      </c>
      <c r="M59" s="41"/>
      <c r="N59" s="41"/>
      <c r="O59" s="41">
        <f t="shared" si="1"/>
        <v>100</v>
      </c>
      <c r="P59" s="41"/>
    </row>
    <row r="60" spans="1:16" ht="43.5" customHeight="1" thickBot="1" x14ac:dyDescent="0.3">
      <c r="A60" s="32" t="s">
        <v>61</v>
      </c>
      <c r="B60" s="33">
        <v>8174744.2000000002</v>
      </c>
      <c r="C60" s="34">
        <v>0</v>
      </c>
      <c r="D60" s="34">
        <v>320000</v>
      </c>
      <c r="E60" s="34">
        <v>7854744.2000000002</v>
      </c>
      <c r="F60" s="35"/>
      <c r="G60" s="36">
        <v>8174744.2000000002</v>
      </c>
      <c r="H60" s="34">
        <v>0</v>
      </c>
      <c r="I60" s="34">
        <v>320000</v>
      </c>
      <c r="J60" s="34">
        <v>7854744.2000000002</v>
      </c>
      <c r="K60" s="34">
        <v>0</v>
      </c>
      <c r="L60" s="42">
        <f t="shared" si="3"/>
        <v>100</v>
      </c>
      <c r="M60" s="42"/>
      <c r="N60" s="42">
        <f t="shared" si="6"/>
        <v>100</v>
      </c>
      <c r="O60" s="42">
        <f t="shared" si="1"/>
        <v>100</v>
      </c>
      <c r="P60" s="42"/>
    </row>
    <row r="61" spans="1:16" ht="15" customHeight="1" thickBot="1" x14ac:dyDescent="0.3">
      <c r="A61" s="9" t="s">
        <v>62</v>
      </c>
      <c r="B61" s="10">
        <v>136850</v>
      </c>
      <c r="C61" s="11">
        <v>0</v>
      </c>
      <c r="D61" s="11">
        <v>0</v>
      </c>
      <c r="E61" s="11">
        <v>136850</v>
      </c>
      <c r="F61" s="12"/>
      <c r="G61" s="13">
        <v>136850</v>
      </c>
      <c r="H61" s="11">
        <v>0</v>
      </c>
      <c r="I61" s="11">
        <v>0</v>
      </c>
      <c r="J61" s="11">
        <v>136850</v>
      </c>
      <c r="K61" s="11">
        <v>0</v>
      </c>
      <c r="L61" s="41">
        <f t="shared" si="3"/>
        <v>100</v>
      </c>
      <c r="M61" s="41"/>
      <c r="N61" s="41"/>
      <c r="O61" s="41">
        <f t="shared" si="1"/>
        <v>100</v>
      </c>
      <c r="P61" s="41"/>
    </row>
    <row r="62" spans="1:16" ht="23.25" customHeight="1" thickBot="1" x14ac:dyDescent="0.3">
      <c r="A62" s="14" t="s">
        <v>63</v>
      </c>
      <c r="B62" s="15">
        <v>136850</v>
      </c>
      <c r="C62" s="16">
        <v>0</v>
      </c>
      <c r="D62" s="16">
        <v>0</v>
      </c>
      <c r="E62" s="16">
        <v>136850</v>
      </c>
      <c r="F62" s="17"/>
      <c r="G62" s="18">
        <v>136850</v>
      </c>
      <c r="H62" s="16">
        <v>0</v>
      </c>
      <c r="I62" s="16">
        <v>0</v>
      </c>
      <c r="J62" s="16">
        <v>136850</v>
      </c>
      <c r="K62" s="16">
        <v>0</v>
      </c>
      <c r="L62" s="41">
        <f t="shared" si="3"/>
        <v>100</v>
      </c>
      <c r="M62" s="41"/>
      <c r="N62" s="41"/>
      <c r="O62" s="41">
        <f t="shared" si="1"/>
        <v>100</v>
      </c>
      <c r="P62" s="41"/>
    </row>
    <row r="63" spans="1:16" ht="15" customHeight="1" thickBot="1" x14ac:dyDescent="0.3">
      <c r="A63" s="9" t="s">
        <v>64</v>
      </c>
      <c r="B63" s="10">
        <v>789950</v>
      </c>
      <c r="C63" s="11">
        <v>0</v>
      </c>
      <c r="D63" s="11">
        <v>320000</v>
      </c>
      <c r="E63" s="11">
        <v>469950</v>
      </c>
      <c r="F63" s="12"/>
      <c r="G63" s="13">
        <v>789950</v>
      </c>
      <c r="H63" s="11">
        <v>0</v>
      </c>
      <c r="I63" s="11">
        <v>320000</v>
      </c>
      <c r="J63" s="11">
        <v>469950</v>
      </c>
      <c r="K63" s="11">
        <v>0</v>
      </c>
      <c r="L63" s="41">
        <f t="shared" si="3"/>
        <v>100</v>
      </c>
      <c r="M63" s="41"/>
      <c r="N63" s="41">
        <f t="shared" si="6"/>
        <v>100</v>
      </c>
      <c r="O63" s="41">
        <f t="shared" si="1"/>
        <v>100</v>
      </c>
      <c r="P63" s="41"/>
    </row>
    <row r="64" spans="1:16" ht="23.25" customHeight="1" thickBot="1" x14ac:dyDescent="0.3">
      <c r="A64" s="14" t="s">
        <v>65</v>
      </c>
      <c r="B64" s="15">
        <v>469950</v>
      </c>
      <c r="C64" s="16">
        <v>0</v>
      </c>
      <c r="D64" s="16">
        <v>0</v>
      </c>
      <c r="E64" s="16">
        <v>469950</v>
      </c>
      <c r="F64" s="17"/>
      <c r="G64" s="18">
        <v>469950</v>
      </c>
      <c r="H64" s="16">
        <v>0</v>
      </c>
      <c r="I64" s="16">
        <v>0</v>
      </c>
      <c r="J64" s="16">
        <v>469950</v>
      </c>
      <c r="K64" s="16">
        <v>0</v>
      </c>
      <c r="L64" s="41">
        <f t="shared" si="3"/>
        <v>100</v>
      </c>
      <c r="M64" s="41"/>
      <c r="N64" s="41"/>
      <c r="O64" s="41">
        <f t="shared" si="1"/>
        <v>100</v>
      </c>
      <c r="P64" s="41"/>
    </row>
    <row r="65" spans="1:16" ht="15" customHeight="1" thickBot="1" x14ac:dyDescent="0.3">
      <c r="A65" s="14" t="s">
        <v>66</v>
      </c>
      <c r="B65" s="15">
        <v>320000</v>
      </c>
      <c r="C65" s="16">
        <v>0</v>
      </c>
      <c r="D65" s="16">
        <v>320000</v>
      </c>
      <c r="E65" s="16">
        <v>0</v>
      </c>
      <c r="F65" s="17"/>
      <c r="G65" s="18">
        <v>320000</v>
      </c>
      <c r="H65" s="16">
        <v>0</v>
      </c>
      <c r="I65" s="16">
        <v>320000</v>
      </c>
      <c r="J65" s="16">
        <v>0</v>
      </c>
      <c r="K65" s="16">
        <v>0</v>
      </c>
      <c r="L65" s="41">
        <f t="shared" si="3"/>
        <v>100</v>
      </c>
      <c r="M65" s="41"/>
      <c r="N65" s="41">
        <f t="shared" si="6"/>
        <v>100</v>
      </c>
      <c r="O65" s="41"/>
      <c r="P65" s="41"/>
    </row>
    <row r="66" spans="1:16" ht="15" customHeight="1" thickBot="1" x14ac:dyDescent="0.3">
      <c r="A66" s="9" t="s">
        <v>67</v>
      </c>
      <c r="B66" s="10">
        <v>7247944.2000000002</v>
      </c>
      <c r="C66" s="11">
        <v>0</v>
      </c>
      <c r="D66" s="11">
        <v>0</v>
      </c>
      <c r="E66" s="11">
        <v>7247944.2000000002</v>
      </c>
      <c r="F66" s="12"/>
      <c r="G66" s="13">
        <v>7247944.2000000002</v>
      </c>
      <c r="H66" s="11">
        <v>0</v>
      </c>
      <c r="I66" s="11">
        <v>0</v>
      </c>
      <c r="J66" s="11">
        <v>7247944.2000000002</v>
      </c>
      <c r="K66" s="11">
        <v>0</v>
      </c>
      <c r="L66" s="41">
        <f t="shared" si="3"/>
        <v>100</v>
      </c>
      <c r="M66" s="41"/>
      <c r="N66" s="41"/>
      <c r="O66" s="41">
        <f t="shared" si="1"/>
        <v>100</v>
      </c>
      <c r="P66" s="41"/>
    </row>
    <row r="67" spans="1:16" ht="15" customHeight="1" thickBot="1" x14ac:dyDescent="0.3">
      <c r="A67" s="14" t="s">
        <v>68</v>
      </c>
      <c r="B67" s="15">
        <v>6307722</v>
      </c>
      <c r="C67" s="16">
        <v>0</v>
      </c>
      <c r="D67" s="16">
        <v>0</v>
      </c>
      <c r="E67" s="16">
        <v>6307722</v>
      </c>
      <c r="F67" s="17"/>
      <c r="G67" s="18">
        <v>6307722</v>
      </c>
      <c r="H67" s="16">
        <v>0</v>
      </c>
      <c r="I67" s="16">
        <v>0</v>
      </c>
      <c r="J67" s="16">
        <v>6307722</v>
      </c>
      <c r="K67" s="16">
        <v>0</v>
      </c>
      <c r="L67" s="41">
        <f t="shared" si="3"/>
        <v>100</v>
      </c>
      <c r="M67" s="41"/>
      <c r="N67" s="41"/>
      <c r="O67" s="41">
        <f t="shared" si="1"/>
        <v>100</v>
      </c>
      <c r="P67" s="41"/>
    </row>
    <row r="68" spans="1:16" ht="26.25" customHeight="1" thickBot="1" x14ac:dyDescent="0.3">
      <c r="A68" s="14" t="s">
        <v>69</v>
      </c>
      <c r="B68" s="15">
        <v>940222.2</v>
      </c>
      <c r="C68" s="16">
        <v>0</v>
      </c>
      <c r="D68" s="16">
        <v>0</v>
      </c>
      <c r="E68" s="16">
        <v>940222.2</v>
      </c>
      <c r="F68" s="17"/>
      <c r="G68" s="18">
        <v>940222.2</v>
      </c>
      <c r="H68" s="16">
        <v>0</v>
      </c>
      <c r="I68" s="16">
        <v>0</v>
      </c>
      <c r="J68" s="16">
        <v>940222.2</v>
      </c>
      <c r="K68" s="16">
        <v>0</v>
      </c>
      <c r="L68" s="41">
        <f t="shared" si="3"/>
        <v>100</v>
      </c>
      <c r="M68" s="41"/>
      <c r="N68" s="41"/>
      <c r="O68" s="41">
        <f t="shared" si="1"/>
        <v>100</v>
      </c>
      <c r="P68" s="41"/>
    </row>
    <row r="69" spans="1:16" ht="36" customHeight="1" thickBot="1" x14ac:dyDescent="0.3">
      <c r="A69" s="32" t="s">
        <v>70</v>
      </c>
      <c r="B69" s="33">
        <f>B70+B73+B78+B81+B84+B86</f>
        <v>571973283.13999987</v>
      </c>
      <c r="C69" s="34">
        <v>44029505.979999997</v>
      </c>
      <c r="D69" s="34">
        <v>304321093.14999998</v>
      </c>
      <c r="E69" s="34">
        <v>213093031.72</v>
      </c>
      <c r="F69" s="35">
        <f>F70+F73+F78+F81+F84+F86</f>
        <v>10529652.290000001</v>
      </c>
      <c r="G69" s="36">
        <f>G70+G73+G78+G81+G84+G86</f>
        <v>569946535.71999991</v>
      </c>
      <c r="H69" s="34">
        <v>42351493.689999998</v>
      </c>
      <c r="I69" s="34">
        <v>304069797.20999998</v>
      </c>
      <c r="J69" s="34">
        <v>212998529.77000001</v>
      </c>
      <c r="K69" s="34">
        <f>K70+K73+K78+K84+K86</f>
        <v>10526715.050000001</v>
      </c>
      <c r="L69" s="42">
        <f t="shared" si="3"/>
        <v>99.64565697738999</v>
      </c>
      <c r="M69" s="42">
        <f t="shared" si="3"/>
        <v>96.188891397595469</v>
      </c>
      <c r="N69" s="42">
        <f t="shared" si="6"/>
        <v>99.917424080796096</v>
      </c>
      <c r="O69" s="42">
        <f t="shared" si="1"/>
        <v>99.955652257027268</v>
      </c>
      <c r="P69" s="42">
        <f t="shared" si="2"/>
        <v>99.972105061790216</v>
      </c>
    </row>
    <row r="70" spans="1:16" ht="23.25" customHeight="1" thickBot="1" x14ac:dyDescent="0.3">
      <c r="A70" s="9" t="s">
        <v>71</v>
      </c>
      <c r="B70" s="10">
        <f>SUM(B71:B72)</f>
        <v>100819526.05000001</v>
      </c>
      <c r="C70" s="11">
        <v>0</v>
      </c>
      <c r="D70" s="11">
        <v>72405682</v>
      </c>
      <c r="E70" s="11">
        <v>27923952.649999999</v>
      </c>
      <c r="F70" s="12">
        <f>SUM(F71:F72)</f>
        <v>489891.4</v>
      </c>
      <c r="G70" s="13">
        <f>SUM(G71:G72)</f>
        <v>100816588.81</v>
      </c>
      <c r="H70" s="11">
        <v>0</v>
      </c>
      <c r="I70" s="11">
        <v>72405682</v>
      </c>
      <c r="J70" s="11">
        <v>27923952.649999999</v>
      </c>
      <c r="K70" s="11">
        <f>SUM(K71:K72)</f>
        <v>486954.16</v>
      </c>
      <c r="L70" s="41">
        <f t="shared" si="3"/>
        <v>99.997086635778714</v>
      </c>
      <c r="M70" s="41"/>
      <c r="N70" s="41">
        <f t="shared" si="6"/>
        <v>100</v>
      </c>
      <c r="O70" s="41">
        <f t="shared" si="1"/>
        <v>100</v>
      </c>
      <c r="P70" s="41">
        <f t="shared" si="2"/>
        <v>99.400430381100776</v>
      </c>
    </row>
    <row r="71" spans="1:16" ht="26.25" customHeight="1" thickBot="1" x14ac:dyDescent="0.3">
      <c r="A71" s="14" t="s">
        <v>72</v>
      </c>
      <c r="B71" s="15">
        <f>SUM(C71:F71)</f>
        <v>100639526.05000001</v>
      </c>
      <c r="C71" s="16">
        <v>0</v>
      </c>
      <c r="D71" s="16">
        <v>72261682</v>
      </c>
      <c r="E71" s="16">
        <v>27887952.649999999</v>
      </c>
      <c r="F71" s="17">
        <v>489891.4</v>
      </c>
      <c r="G71" s="18">
        <f>SUM(H71:K71)</f>
        <v>100636588.81</v>
      </c>
      <c r="H71" s="16">
        <v>0</v>
      </c>
      <c r="I71" s="16">
        <v>72261682</v>
      </c>
      <c r="J71" s="16">
        <v>27887952.649999999</v>
      </c>
      <c r="K71" s="16">
        <v>486954.16</v>
      </c>
      <c r="L71" s="41">
        <f t="shared" si="3"/>
        <v>99.997081425047114</v>
      </c>
      <c r="M71" s="41"/>
      <c r="N71" s="41">
        <f t="shared" si="6"/>
        <v>100</v>
      </c>
      <c r="O71" s="41">
        <f t="shared" si="1"/>
        <v>100</v>
      </c>
      <c r="P71" s="41">
        <f t="shared" si="2"/>
        <v>99.400430381100776</v>
      </c>
    </row>
    <row r="72" spans="1:16" ht="23.25" customHeight="1" thickBot="1" x14ac:dyDescent="0.3">
      <c r="A72" s="14" t="s">
        <v>73</v>
      </c>
      <c r="B72" s="15">
        <f>SUM(C72:F72)</f>
        <v>180000</v>
      </c>
      <c r="C72" s="16">
        <v>0</v>
      </c>
      <c r="D72" s="16">
        <v>144000</v>
      </c>
      <c r="E72" s="16">
        <v>36000</v>
      </c>
      <c r="F72" s="17"/>
      <c r="G72" s="18">
        <f>SUM(H72:K72)</f>
        <v>180000</v>
      </c>
      <c r="H72" s="16">
        <v>0</v>
      </c>
      <c r="I72" s="16">
        <v>144000</v>
      </c>
      <c r="J72" s="16">
        <v>36000</v>
      </c>
      <c r="K72" s="16">
        <v>0</v>
      </c>
      <c r="L72" s="41">
        <f t="shared" si="3"/>
        <v>100</v>
      </c>
      <c r="M72" s="41"/>
      <c r="N72" s="41">
        <f t="shared" si="6"/>
        <v>100</v>
      </c>
      <c r="O72" s="41">
        <f t="shared" si="1"/>
        <v>100</v>
      </c>
      <c r="P72" s="41"/>
    </row>
    <row r="73" spans="1:16" ht="23.25" customHeight="1" thickBot="1" x14ac:dyDescent="0.3">
      <c r="A73" s="9" t="s">
        <v>74</v>
      </c>
      <c r="B73" s="10">
        <f>SUM(B74:B77)</f>
        <v>357739858.59999996</v>
      </c>
      <c r="C73" s="11">
        <v>34153363.619999997</v>
      </c>
      <c r="D73" s="11">
        <v>209942850.06999999</v>
      </c>
      <c r="E73" s="11">
        <v>111862508.23</v>
      </c>
      <c r="F73" s="12">
        <f>SUM(F74:F77)</f>
        <v>1781136.68</v>
      </c>
      <c r="G73" s="13">
        <f>SUM(G74:G77)</f>
        <v>356707203.59999996</v>
      </c>
      <c r="H73" s="11">
        <v>33195375.620000001</v>
      </c>
      <c r="I73" s="11">
        <v>209868183.06999999</v>
      </c>
      <c r="J73" s="11">
        <v>111862508.23</v>
      </c>
      <c r="K73" s="11">
        <f>SUM(K74:K77)</f>
        <v>1781136.68</v>
      </c>
      <c r="L73" s="41">
        <f t="shared" si="3"/>
        <v>99.711339126693559</v>
      </c>
      <c r="M73" s="41">
        <f t="shared" si="3"/>
        <v>97.195040551030814</v>
      </c>
      <c r="N73" s="41">
        <f t="shared" si="6"/>
        <v>99.964434606858433</v>
      </c>
      <c r="O73" s="41">
        <f t="shared" si="1"/>
        <v>100</v>
      </c>
      <c r="P73" s="41">
        <f t="shared" si="2"/>
        <v>100</v>
      </c>
    </row>
    <row r="74" spans="1:16" ht="23.25" customHeight="1" thickBot="1" x14ac:dyDescent="0.3">
      <c r="A74" s="14" t="s">
        <v>75</v>
      </c>
      <c r="B74" s="15">
        <f>SUM(C74:F74)</f>
        <v>313407624.45999998</v>
      </c>
      <c r="C74" s="16">
        <v>0</v>
      </c>
      <c r="D74" s="16">
        <v>200711089</v>
      </c>
      <c r="E74" s="16">
        <v>110915398.78</v>
      </c>
      <c r="F74" s="17">
        <v>1781136.68</v>
      </c>
      <c r="G74" s="18">
        <f>SUM(H74:K74)</f>
        <v>313332957.45999998</v>
      </c>
      <c r="H74" s="16">
        <v>0</v>
      </c>
      <c r="I74" s="16">
        <v>200636422</v>
      </c>
      <c r="J74" s="16">
        <v>110915398.78</v>
      </c>
      <c r="K74" s="16">
        <v>1781136.68</v>
      </c>
      <c r="L74" s="41">
        <f t="shared" si="3"/>
        <v>99.976175755095724</v>
      </c>
      <c r="M74" s="41"/>
      <c r="N74" s="41">
        <f t="shared" si="6"/>
        <v>99.962798766938093</v>
      </c>
      <c r="O74" s="41">
        <f t="shared" si="6"/>
        <v>100</v>
      </c>
      <c r="P74" s="41">
        <f t="shared" si="6"/>
        <v>100</v>
      </c>
    </row>
    <row r="75" spans="1:16" ht="23.25" customHeight="1" thickBot="1" x14ac:dyDescent="0.3">
      <c r="A75" s="14" t="s">
        <v>76</v>
      </c>
      <c r="B75" s="15">
        <f t="shared" ref="B75:B77" si="12">SUM(C75:F75)</f>
        <v>9663390</v>
      </c>
      <c r="C75" s="16">
        <v>0</v>
      </c>
      <c r="D75" s="16">
        <v>9180120.5</v>
      </c>
      <c r="E75" s="16">
        <v>483269.5</v>
      </c>
      <c r="F75" s="17"/>
      <c r="G75" s="18">
        <f t="shared" ref="G75:G77" si="13">SUM(H75:K75)</f>
        <v>9663390</v>
      </c>
      <c r="H75" s="16">
        <v>0</v>
      </c>
      <c r="I75" s="16">
        <v>9180120.5</v>
      </c>
      <c r="J75" s="16">
        <v>483269.5</v>
      </c>
      <c r="K75" s="16">
        <v>0</v>
      </c>
      <c r="L75" s="41">
        <f t="shared" ref="L75:O117" si="14">G75/B75*100</f>
        <v>100</v>
      </c>
      <c r="M75" s="41"/>
      <c r="N75" s="41">
        <f t="shared" si="6"/>
        <v>100</v>
      </c>
      <c r="O75" s="41">
        <f t="shared" si="6"/>
        <v>100</v>
      </c>
      <c r="P75" s="41"/>
    </row>
    <row r="76" spans="1:16" ht="15" customHeight="1" thickBot="1" x14ac:dyDescent="0.3">
      <c r="A76" s="14" t="s">
        <v>77</v>
      </c>
      <c r="B76" s="15">
        <f t="shared" si="12"/>
        <v>1159599.8799999999</v>
      </c>
      <c r="C76" s="16">
        <v>681844.73</v>
      </c>
      <c r="D76" s="16">
        <v>13915.2</v>
      </c>
      <c r="E76" s="16">
        <v>463839.95</v>
      </c>
      <c r="F76" s="17"/>
      <c r="G76" s="18">
        <f t="shared" si="13"/>
        <v>1159599.8799999999</v>
      </c>
      <c r="H76" s="16">
        <v>681844.73</v>
      </c>
      <c r="I76" s="16">
        <v>13915.2</v>
      </c>
      <c r="J76" s="16">
        <v>463839.95</v>
      </c>
      <c r="K76" s="16">
        <v>0</v>
      </c>
      <c r="L76" s="41">
        <f t="shared" si="14"/>
        <v>100</v>
      </c>
      <c r="M76" s="41">
        <f t="shared" si="14"/>
        <v>100</v>
      </c>
      <c r="N76" s="41">
        <f t="shared" si="6"/>
        <v>100</v>
      </c>
      <c r="O76" s="41">
        <f t="shared" si="6"/>
        <v>100</v>
      </c>
      <c r="P76" s="41"/>
    </row>
    <row r="77" spans="1:16" ht="15" customHeight="1" thickBot="1" x14ac:dyDescent="0.3">
      <c r="A77" s="14" t="s">
        <v>78</v>
      </c>
      <c r="B77" s="15">
        <f t="shared" si="12"/>
        <v>33509244.260000002</v>
      </c>
      <c r="C77" s="16">
        <v>33471518.890000001</v>
      </c>
      <c r="D77" s="16">
        <v>37725.370000000003</v>
      </c>
      <c r="E77" s="16">
        <v>0</v>
      </c>
      <c r="F77" s="17"/>
      <c r="G77" s="18">
        <f t="shared" si="13"/>
        <v>32551256.260000002</v>
      </c>
      <c r="H77" s="16">
        <v>32513530.890000001</v>
      </c>
      <c r="I77" s="16">
        <v>37725.370000000003</v>
      </c>
      <c r="J77" s="16">
        <v>0</v>
      </c>
      <c r="K77" s="16">
        <v>0</v>
      </c>
      <c r="L77" s="41">
        <f t="shared" si="14"/>
        <v>97.14112322985585</v>
      </c>
      <c r="M77" s="41">
        <f t="shared" si="14"/>
        <v>97.137901022214407</v>
      </c>
      <c r="N77" s="41">
        <f t="shared" si="6"/>
        <v>100</v>
      </c>
      <c r="O77" s="41"/>
      <c r="P77" s="41"/>
    </row>
    <row r="78" spans="1:16" ht="23.25" customHeight="1" thickBot="1" x14ac:dyDescent="0.3">
      <c r="A78" s="9" t="s">
        <v>79</v>
      </c>
      <c r="B78" s="10">
        <f>SUM(B79:B80)</f>
        <v>35065019.149999999</v>
      </c>
      <c r="C78" s="11">
        <v>0</v>
      </c>
      <c r="D78" s="11">
        <v>5408746.4000000004</v>
      </c>
      <c r="E78" s="11">
        <v>29382047.609999999</v>
      </c>
      <c r="F78" s="12">
        <f>SUM(F79:F80)</f>
        <v>274225.14</v>
      </c>
      <c r="G78" s="13">
        <f>G79+G80</f>
        <v>35065019.149999999</v>
      </c>
      <c r="H78" s="11">
        <v>0</v>
      </c>
      <c r="I78" s="11">
        <v>5408746.4000000004</v>
      </c>
      <c r="J78" s="11">
        <v>29382047.609999999</v>
      </c>
      <c r="K78" s="11">
        <f>SUM(K79:K80)</f>
        <v>274225.14</v>
      </c>
      <c r="L78" s="41">
        <f t="shared" si="14"/>
        <v>100</v>
      </c>
      <c r="M78" s="41"/>
      <c r="N78" s="41">
        <f t="shared" si="6"/>
        <v>100</v>
      </c>
      <c r="O78" s="41">
        <f t="shared" si="6"/>
        <v>100</v>
      </c>
      <c r="P78" s="41">
        <f t="shared" si="6"/>
        <v>100</v>
      </c>
    </row>
    <row r="79" spans="1:16" ht="30" customHeight="1" thickBot="1" x14ac:dyDescent="0.3">
      <c r="A79" s="14" t="s">
        <v>80</v>
      </c>
      <c r="B79" s="15">
        <f>SUM(C79:F79)</f>
        <v>29027167.119999997</v>
      </c>
      <c r="C79" s="16">
        <v>0</v>
      </c>
      <c r="D79" s="16">
        <v>5408746.4000000004</v>
      </c>
      <c r="E79" s="16">
        <v>23344195.579999998</v>
      </c>
      <c r="F79" s="17">
        <v>274225.14</v>
      </c>
      <c r="G79" s="18">
        <f>SUM(H79:K79)</f>
        <v>29027167.119999997</v>
      </c>
      <c r="H79" s="16">
        <v>0</v>
      </c>
      <c r="I79" s="16">
        <v>5408746.4000000004</v>
      </c>
      <c r="J79" s="16">
        <v>23344195.579999998</v>
      </c>
      <c r="K79" s="16">
        <v>274225.14</v>
      </c>
      <c r="L79" s="41">
        <f t="shared" si="14"/>
        <v>100</v>
      </c>
      <c r="M79" s="41"/>
      <c r="N79" s="41">
        <f t="shared" si="6"/>
        <v>100</v>
      </c>
      <c r="O79" s="41">
        <f t="shared" si="6"/>
        <v>100</v>
      </c>
      <c r="P79" s="41">
        <f t="shared" si="6"/>
        <v>100</v>
      </c>
    </row>
    <row r="80" spans="1:16" ht="23.25" customHeight="1" thickBot="1" x14ac:dyDescent="0.3">
      <c r="A80" s="14" t="s">
        <v>81</v>
      </c>
      <c r="B80" s="15">
        <f>SUM(C80:F80)</f>
        <v>6037852.0300000003</v>
      </c>
      <c r="C80" s="16">
        <v>0</v>
      </c>
      <c r="D80" s="16">
        <v>0</v>
      </c>
      <c r="E80" s="16">
        <v>6037852.0300000003</v>
      </c>
      <c r="F80" s="17"/>
      <c r="G80" s="18">
        <f>SUM(H80:K80)</f>
        <v>6037852.0300000003</v>
      </c>
      <c r="H80" s="16">
        <v>0</v>
      </c>
      <c r="I80" s="16">
        <v>0</v>
      </c>
      <c r="J80" s="16">
        <v>6037852.0300000003</v>
      </c>
      <c r="K80" s="16">
        <v>0</v>
      </c>
      <c r="L80" s="41">
        <f t="shared" si="14"/>
        <v>100</v>
      </c>
      <c r="M80" s="41"/>
      <c r="N80" s="41"/>
      <c r="O80" s="41">
        <f t="shared" si="6"/>
        <v>100</v>
      </c>
      <c r="P80" s="41"/>
    </row>
    <row r="81" spans="1:16" ht="23.25" customHeight="1" thickBot="1" x14ac:dyDescent="0.3">
      <c r="A81" s="9" t="s">
        <v>82</v>
      </c>
      <c r="B81" s="10">
        <f>SUM(B82:B83)</f>
        <v>7289739.4000000004</v>
      </c>
      <c r="C81" s="11">
        <v>0</v>
      </c>
      <c r="D81" s="11">
        <v>5466300</v>
      </c>
      <c r="E81" s="11">
        <v>1823439.4</v>
      </c>
      <c r="F81" s="12"/>
      <c r="G81" s="13">
        <v>7236107.7999999998</v>
      </c>
      <c r="H81" s="11">
        <v>0</v>
      </c>
      <c r="I81" s="11">
        <v>5412668.4000000004</v>
      </c>
      <c r="J81" s="11">
        <v>1823439.4</v>
      </c>
      <c r="K81" s="11">
        <v>0</v>
      </c>
      <c r="L81" s="41">
        <f t="shared" si="14"/>
        <v>99.264286457208598</v>
      </c>
      <c r="M81" s="41"/>
      <c r="N81" s="41">
        <f t="shared" si="6"/>
        <v>99.018868338730044</v>
      </c>
      <c r="O81" s="41">
        <f t="shared" si="6"/>
        <v>100</v>
      </c>
      <c r="P81" s="41"/>
    </row>
    <row r="82" spans="1:16" ht="23.25" customHeight="1" thickBot="1" x14ac:dyDescent="0.3">
      <c r="A82" s="14" t="s">
        <v>83</v>
      </c>
      <c r="B82" s="15">
        <f>SUM(C82:F82)</f>
        <v>4866761.8</v>
      </c>
      <c r="C82" s="16">
        <v>0</v>
      </c>
      <c r="D82" s="16">
        <v>3043322.4</v>
      </c>
      <c r="E82" s="16">
        <v>1823439.4</v>
      </c>
      <c r="F82" s="17"/>
      <c r="G82" s="18">
        <v>4849527.4000000004</v>
      </c>
      <c r="H82" s="16">
        <v>0</v>
      </c>
      <c r="I82" s="16">
        <v>3026088</v>
      </c>
      <c r="J82" s="16">
        <v>1823439.4</v>
      </c>
      <c r="K82" s="16">
        <v>0</v>
      </c>
      <c r="L82" s="41">
        <f t="shared" si="14"/>
        <v>99.645875415558677</v>
      </c>
      <c r="M82" s="41"/>
      <c r="N82" s="41">
        <f t="shared" si="6"/>
        <v>99.433697856001061</v>
      </c>
      <c r="O82" s="41">
        <f t="shared" si="6"/>
        <v>100</v>
      </c>
      <c r="P82" s="41"/>
    </row>
    <row r="83" spans="1:16" ht="15" customHeight="1" thickBot="1" x14ac:dyDescent="0.3">
      <c r="A83" s="14" t="s">
        <v>84</v>
      </c>
      <c r="B83" s="15">
        <f>SUM(C83:F83)</f>
        <v>2422977.6</v>
      </c>
      <c r="C83" s="16">
        <v>0</v>
      </c>
      <c r="D83" s="16">
        <v>2422977.6</v>
      </c>
      <c r="E83" s="16">
        <v>0</v>
      </c>
      <c r="F83" s="17"/>
      <c r="G83" s="18">
        <v>2386580.4</v>
      </c>
      <c r="H83" s="16">
        <v>0</v>
      </c>
      <c r="I83" s="16">
        <v>2386580.4</v>
      </c>
      <c r="J83" s="16">
        <v>0</v>
      </c>
      <c r="K83" s="16">
        <v>0</v>
      </c>
      <c r="L83" s="41">
        <f t="shared" si="14"/>
        <v>98.497831758741796</v>
      </c>
      <c r="M83" s="41"/>
      <c r="N83" s="41">
        <f t="shared" si="6"/>
        <v>98.497831758741796</v>
      </c>
      <c r="O83" s="41"/>
      <c r="P83" s="41"/>
    </row>
    <row r="84" spans="1:16" ht="15" customHeight="1" thickBot="1" x14ac:dyDescent="0.3">
      <c r="A84" s="9" t="s">
        <v>85</v>
      </c>
      <c r="B84" s="10">
        <v>9843856.9600000009</v>
      </c>
      <c r="C84" s="11">
        <v>0</v>
      </c>
      <c r="D84" s="11">
        <v>0</v>
      </c>
      <c r="E84" s="11">
        <v>9843856.9600000009</v>
      </c>
      <c r="F84" s="12"/>
      <c r="G84" s="13">
        <v>9793211.5199999996</v>
      </c>
      <c r="H84" s="11">
        <v>0</v>
      </c>
      <c r="I84" s="11">
        <v>0</v>
      </c>
      <c r="J84" s="11">
        <v>9793211.5199999996</v>
      </c>
      <c r="K84" s="11">
        <v>0</v>
      </c>
      <c r="L84" s="41">
        <f t="shared" si="14"/>
        <v>99.485512231579591</v>
      </c>
      <c r="M84" s="41"/>
      <c r="N84" s="41"/>
      <c r="O84" s="41">
        <f t="shared" si="6"/>
        <v>99.485512231579591</v>
      </c>
      <c r="P84" s="41"/>
    </row>
    <row r="85" spans="1:16" ht="23.25" customHeight="1" thickBot="1" x14ac:dyDescent="0.3">
      <c r="A85" s="14" t="s">
        <v>86</v>
      </c>
      <c r="B85" s="15">
        <v>9843856.9600000009</v>
      </c>
      <c r="C85" s="16">
        <v>0</v>
      </c>
      <c r="D85" s="16">
        <v>0</v>
      </c>
      <c r="E85" s="16">
        <v>9843856.9600000009</v>
      </c>
      <c r="F85" s="17"/>
      <c r="G85" s="18">
        <v>9793211.5199999996</v>
      </c>
      <c r="H85" s="16">
        <v>0</v>
      </c>
      <c r="I85" s="16">
        <v>0</v>
      </c>
      <c r="J85" s="16">
        <v>9793211.5199999996</v>
      </c>
      <c r="K85" s="16">
        <v>0</v>
      </c>
      <c r="L85" s="41">
        <f t="shared" si="14"/>
        <v>99.485512231579591</v>
      </c>
      <c r="M85" s="41"/>
      <c r="N85" s="41"/>
      <c r="O85" s="41">
        <f t="shared" si="6"/>
        <v>99.485512231579591</v>
      </c>
      <c r="P85" s="41"/>
    </row>
    <row r="86" spans="1:16" ht="23.25" customHeight="1" thickBot="1" x14ac:dyDescent="0.3">
      <c r="A86" s="9" t="s">
        <v>87</v>
      </c>
      <c r="B86" s="10">
        <f>B87</f>
        <v>61215282.979999997</v>
      </c>
      <c r="C86" s="11">
        <v>9876142.3599999994</v>
      </c>
      <c r="D86" s="11">
        <v>11097514.68</v>
      </c>
      <c r="E86" s="11">
        <v>32257226.870000001</v>
      </c>
      <c r="F86" s="12">
        <v>7984399.0700000003</v>
      </c>
      <c r="G86" s="13">
        <f>G87</f>
        <v>60328404.839999996</v>
      </c>
      <c r="H86" s="11">
        <v>9156118.0700000003</v>
      </c>
      <c r="I86" s="11">
        <v>10974517.34</v>
      </c>
      <c r="J86" s="11">
        <v>32213370.359999999</v>
      </c>
      <c r="K86" s="11">
        <v>7984399.0700000003</v>
      </c>
      <c r="L86" s="41">
        <f t="shared" si="14"/>
        <v>98.551214505877965</v>
      </c>
      <c r="M86" s="41">
        <f t="shared" si="14"/>
        <v>92.709458169454749</v>
      </c>
      <c r="N86" s="41">
        <f t="shared" si="6"/>
        <v>98.891667697257773</v>
      </c>
      <c r="O86" s="41">
        <f t="shared" si="6"/>
        <v>99.864041288556066</v>
      </c>
      <c r="P86" s="41">
        <f t="shared" si="6"/>
        <v>100</v>
      </c>
    </row>
    <row r="87" spans="1:16" ht="15" customHeight="1" thickBot="1" x14ac:dyDescent="0.3">
      <c r="A87" s="14" t="s">
        <v>88</v>
      </c>
      <c r="B87" s="15">
        <f>SUM(C87:F87)</f>
        <v>61215282.979999997</v>
      </c>
      <c r="C87" s="16">
        <v>9876142.3599999994</v>
      </c>
      <c r="D87" s="16">
        <v>11097514.68</v>
      </c>
      <c r="E87" s="16">
        <v>32257226.870000001</v>
      </c>
      <c r="F87" s="17">
        <v>7984399.0700000003</v>
      </c>
      <c r="G87" s="18">
        <f>SUM(H87:K87)</f>
        <v>60328404.839999996</v>
      </c>
      <c r="H87" s="16">
        <v>9156118.0700000003</v>
      </c>
      <c r="I87" s="16">
        <v>10974517.34</v>
      </c>
      <c r="J87" s="16">
        <v>32213370.359999999</v>
      </c>
      <c r="K87" s="16">
        <v>7984399.0700000003</v>
      </c>
      <c r="L87" s="41">
        <f t="shared" si="14"/>
        <v>98.551214505877965</v>
      </c>
      <c r="M87" s="41">
        <f t="shared" si="14"/>
        <v>92.709458169454749</v>
      </c>
      <c r="N87" s="41">
        <f t="shared" si="6"/>
        <v>98.891667697257773</v>
      </c>
      <c r="O87" s="41">
        <f t="shared" si="6"/>
        <v>99.864041288556066</v>
      </c>
      <c r="P87" s="41">
        <f t="shared" si="6"/>
        <v>100</v>
      </c>
    </row>
    <row r="88" spans="1:16" ht="30.75" customHeight="1" thickBot="1" x14ac:dyDescent="0.3">
      <c r="A88" s="32" t="s">
        <v>89</v>
      </c>
      <c r="B88" s="33">
        <f>B89+B92+B95+B98</f>
        <v>94828707.070000008</v>
      </c>
      <c r="C88" s="34">
        <v>224274.29</v>
      </c>
      <c r="D88" s="34">
        <v>27383893.260000002</v>
      </c>
      <c r="E88" s="34">
        <f>E89+E92+E95+E98</f>
        <v>64773046.839999989</v>
      </c>
      <c r="F88" s="35">
        <f>F89+F92+F95+F98</f>
        <v>2447492.6799999997</v>
      </c>
      <c r="G88" s="36">
        <f>G89+G92+G95+G98</f>
        <v>93701070.63000001</v>
      </c>
      <c r="H88" s="34">
        <v>224274.29</v>
      </c>
      <c r="I88" s="34">
        <v>26316816.260000002</v>
      </c>
      <c r="J88" s="34">
        <f>J89+J92+J95+J98</f>
        <v>64751268.839999989</v>
      </c>
      <c r="K88" s="34">
        <f>K92+K95+K98</f>
        <v>2408711.2400000002</v>
      </c>
      <c r="L88" s="42">
        <f t="shared" si="14"/>
        <v>98.810870173345705</v>
      </c>
      <c r="M88" s="42">
        <f t="shared" si="14"/>
        <v>100</v>
      </c>
      <c r="N88" s="42">
        <f t="shared" si="6"/>
        <v>96.10326774988313</v>
      </c>
      <c r="O88" s="42">
        <f t="shared" si="6"/>
        <v>99.966377990441316</v>
      </c>
      <c r="P88" s="42">
        <f t="shared" si="6"/>
        <v>98.415462472394424</v>
      </c>
    </row>
    <row r="89" spans="1:16" ht="15" customHeight="1" thickBot="1" x14ac:dyDescent="0.3">
      <c r="A89" s="9" t="s">
        <v>90</v>
      </c>
      <c r="B89" s="10">
        <f>SUM(B90:B91)</f>
        <v>2768083.42</v>
      </c>
      <c r="C89" s="11">
        <v>150000</v>
      </c>
      <c r="D89" s="11">
        <v>2370994.44</v>
      </c>
      <c r="E89" s="11">
        <v>247088.98</v>
      </c>
      <c r="F89" s="12"/>
      <c r="G89" s="13">
        <f>G90+G91</f>
        <v>1679228.42</v>
      </c>
      <c r="H89" s="11">
        <v>150000</v>
      </c>
      <c r="I89" s="11">
        <v>1303917.44</v>
      </c>
      <c r="J89" s="11">
        <v>225310.98</v>
      </c>
      <c r="K89" s="11">
        <v>0</v>
      </c>
      <c r="L89" s="41">
        <f t="shared" si="14"/>
        <v>60.663938372204115</v>
      </c>
      <c r="M89" s="41">
        <f t="shared" si="14"/>
        <v>100</v>
      </c>
      <c r="N89" s="41">
        <f t="shared" si="6"/>
        <v>54.99453807238789</v>
      </c>
      <c r="O89" s="41">
        <f t="shared" si="6"/>
        <v>91.186171070842576</v>
      </c>
      <c r="P89" s="41"/>
    </row>
    <row r="90" spans="1:16" ht="24.75" customHeight="1" thickBot="1" x14ac:dyDescent="0.3">
      <c r="A90" s="14" t="s">
        <v>91</v>
      </c>
      <c r="B90" s="15">
        <f>SUM(C90:F90)</f>
        <v>172417.44</v>
      </c>
      <c r="C90" s="16">
        <v>150000</v>
      </c>
      <c r="D90" s="16">
        <v>22417.439999999999</v>
      </c>
      <c r="E90" s="16">
        <v>0</v>
      </c>
      <c r="F90" s="17"/>
      <c r="G90" s="18">
        <f>SUM(H90:K90)</f>
        <v>172417.44</v>
      </c>
      <c r="H90" s="16">
        <v>150000</v>
      </c>
      <c r="I90" s="16">
        <v>22417.439999999999</v>
      </c>
      <c r="J90" s="16">
        <v>0</v>
      </c>
      <c r="K90" s="16">
        <v>0</v>
      </c>
      <c r="L90" s="41">
        <f t="shared" si="14"/>
        <v>100</v>
      </c>
      <c r="M90" s="41">
        <f t="shared" si="14"/>
        <v>100</v>
      </c>
      <c r="N90" s="41">
        <f t="shared" si="14"/>
        <v>100</v>
      </c>
      <c r="O90" s="41"/>
      <c r="P90" s="41"/>
    </row>
    <row r="91" spans="1:16" ht="15" customHeight="1" thickBot="1" x14ac:dyDescent="0.3">
      <c r="A91" s="14" t="s">
        <v>92</v>
      </c>
      <c r="B91" s="15">
        <f>SUM(C91:F91)</f>
        <v>2595665.98</v>
      </c>
      <c r="C91" s="16">
        <v>0</v>
      </c>
      <c r="D91" s="16">
        <v>2348577</v>
      </c>
      <c r="E91" s="16">
        <v>247088.98</v>
      </c>
      <c r="F91" s="17"/>
      <c r="G91" s="18">
        <f>SUM(H91:K91)</f>
        <v>1506810.98</v>
      </c>
      <c r="H91" s="16">
        <v>0</v>
      </c>
      <c r="I91" s="16">
        <v>1281500</v>
      </c>
      <c r="J91" s="16">
        <v>225310.98</v>
      </c>
      <c r="K91" s="16">
        <v>0</v>
      </c>
      <c r="L91" s="41">
        <f t="shared" si="14"/>
        <v>58.05103551883051</v>
      </c>
      <c r="M91" s="41"/>
      <c r="N91" s="41">
        <f t="shared" si="14"/>
        <v>54.564955715737661</v>
      </c>
      <c r="O91" s="41">
        <f t="shared" si="14"/>
        <v>91.186171070842576</v>
      </c>
      <c r="P91" s="41"/>
    </row>
    <row r="92" spans="1:16" ht="15" customHeight="1" thickBot="1" x14ac:dyDescent="0.3">
      <c r="A92" s="9" t="s">
        <v>93</v>
      </c>
      <c r="B92" s="10">
        <f>B93+B94</f>
        <v>23036122.25</v>
      </c>
      <c r="C92" s="11">
        <v>74274.289999999994</v>
      </c>
      <c r="D92" s="11">
        <v>8569498.8200000003</v>
      </c>
      <c r="E92" s="11">
        <v>14288488.1</v>
      </c>
      <c r="F92" s="12">
        <f>F93</f>
        <v>103861.04</v>
      </c>
      <c r="G92" s="13">
        <f>SUM(G93:G94)</f>
        <v>23033686.25</v>
      </c>
      <c r="H92" s="11">
        <v>74274.289999999994</v>
      </c>
      <c r="I92" s="11">
        <v>8569498.8200000003</v>
      </c>
      <c r="J92" s="11">
        <v>14288488.1</v>
      </c>
      <c r="K92" s="11">
        <f>SUM(K93:K94)</f>
        <v>101425.04</v>
      </c>
      <c r="L92" s="41">
        <f t="shared" si="14"/>
        <v>99.989425303557766</v>
      </c>
      <c r="M92" s="41">
        <f t="shared" si="14"/>
        <v>100</v>
      </c>
      <c r="N92" s="41">
        <f t="shared" si="14"/>
        <v>100</v>
      </c>
      <c r="O92" s="41">
        <f t="shared" si="14"/>
        <v>100</v>
      </c>
      <c r="P92" s="41">
        <f t="shared" ref="P92:P117" si="15">K92/F92*100</f>
        <v>97.654558436926877</v>
      </c>
    </row>
    <row r="93" spans="1:16" ht="15" customHeight="1" thickBot="1" x14ac:dyDescent="0.3">
      <c r="A93" s="14" t="s">
        <v>94</v>
      </c>
      <c r="B93" s="15">
        <f>SUM(C93:F93)</f>
        <v>22750749.140000001</v>
      </c>
      <c r="C93" s="16">
        <v>0</v>
      </c>
      <c r="D93" s="16">
        <v>8558400</v>
      </c>
      <c r="E93" s="16">
        <v>14088488.1</v>
      </c>
      <c r="F93" s="17">
        <v>103861.04</v>
      </c>
      <c r="G93" s="18">
        <f>SUM(H93:K93)</f>
        <v>22748313.140000001</v>
      </c>
      <c r="H93" s="16">
        <v>0</v>
      </c>
      <c r="I93" s="16">
        <v>8558400</v>
      </c>
      <c r="J93" s="16">
        <v>14088488.1</v>
      </c>
      <c r="K93" s="16">
        <v>101425.04</v>
      </c>
      <c r="L93" s="41">
        <f t="shared" si="14"/>
        <v>99.98929266027676</v>
      </c>
      <c r="M93" s="41"/>
      <c r="N93" s="41">
        <f t="shared" si="14"/>
        <v>100</v>
      </c>
      <c r="O93" s="41">
        <f t="shared" si="14"/>
        <v>100</v>
      </c>
      <c r="P93" s="41">
        <f t="shared" si="15"/>
        <v>97.654558436926877</v>
      </c>
    </row>
    <row r="94" spans="1:16" ht="23.25" customHeight="1" thickBot="1" x14ac:dyDescent="0.3">
      <c r="A94" s="14" t="s">
        <v>95</v>
      </c>
      <c r="B94" s="15">
        <f>SUM(C94:F94)</f>
        <v>285373.11</v>
      </c>
      <c r="C94" s="16">
        <v>74274.289999999994</v>
      </c>
      <c r="D94" s="16">
        <v>11098.82</v>
      </c>
      <c r="E94" s="16">
        <v>200000</v>
      </c>
      <c r="F94" s="17"/>
      <c r="G94" s="18">
        <f>SUM(H94:K94)</f>
        <v>285373.11</v>
      </c>
      <c r="H94" s="16">
        <v>74274.289999999994</v>
      </c>
      <c r="I94" s="16">
        <v>11098.82</v>
      </c>
      <c r="J94" s="16">
        <v>200000</v>
      </c>
      <c r="K94" s="16">
        <v>0</v>
      </c>
      <c r="L94" s="41">
        <f t="shared" si="14"/>
        <v>100</v>
      </c>
      <c r="M94" s="41">
        <f t="shared" si="14"/>
        <v>100</v>
      </c>
      <c r="N94" s="41">
        <f t="shared" si="14"/>
        <v>100</v>
      </c>
      <c r="O94" s="41">
        <f t="shared" si="14"/>
        <v>100</v>
      </c>
      <c r="P94" s="41"/>
    </row>
    <row r="95" spans="1:16" ht="15" customHeight="1" thickBot="1" x14ac:dyDescent="0.3">
      <c r="A95" s="9" t="s">
        <v>96</v>
      </c>
      <c r="B95" s="10">
        <f>SUM(B96:B97)</f>
        <v>55356047.949999996</v>
      </c>
      <c r="C95" s="11">
        <v>0</v>
      </c>
      <c r="D95" s="11">
        <v>12837600</v>
      </c>
      <c r="E95" s="11">
        <f>E96+E97</f>
        <v>40768508.809999995</v>
      </c>
      <c r="F95" s="12">
        <f>F96</f>
        <v>1749939.14</v>
      </c>
      <c r="G95" s="13">
        <f>SUM(G96:G97)</f>
        <v>55331730.509999998</v>
      </c>
      <c r="H95" s="11">
        <v>0</v>
      </c>
      <c r="I95" s="11">
        <v>12837600</v>
      </c>
      <c r="J95" s="11">
        <f>J96+J97</f>
        <v>40768508.809999995</v>
      </c>
      <c r="K95" s="11">
        <f>SUM(K96:K97)</f>
        <v>1725621.7</v>
      </c>
      <c r="L95" s="41">
        <f t="shared" si="14"/>
        <v>99.956070852417128</v>
      </c>
      <c r="M95" s="41"/>
      <c r="N95" s="41">
        <f t="shared" si="14"/>
        <v>100</v>
      </c>
      <c r="O95" s="41">
        <f t="shared" si="14"/>
        <v>100</v>
      </c>
      <c r="P95" s="41">
        <f t="shared" si="15"/>
        <v>98.610383673114484</v>
      </c>
    </row>
    <row r="96" spans="1:16" ht="15" customHeight="1" thickBot="1" x14ac:dyDescent="0.3">
      <c r="A96" s="14" t="s">
        <v>97</v>
      </c>
      <c r="B96" s="15">
        <f>SUM(C96:F96)</f>
        <v>53866583.009999998</v>
      </c>
      <c r="C96" s="16">
        <v>0</v>
      </c>
      <c r="D96" s="16">
        <v>12837600</v>
      </c>
      <c r="E96" s="16">
        <v>39279043.869999997</v>
      </c>
      <c r="F96" s="17">
        <v>1749939.14</v>
      </c>
      <c r="G96" s="18">
        <f>SUM(H96:K96)</f>
        <v>53842265.57</v>
      </c>
      <c r="H96" s="16">
        <v>0</v>
      </c>
      <c r="I96" s="16">
        <v>12837600</v>
      </c>
      <c r="J96" s="16">
        <v>39279043.869999997</v>
      </c>
      <c r="K96" s="16">
        <v>1725621.7</v>
      </c>
      <c r="L96" s="41">
        <f t="shared" si="14"/>
        <v>99.954856167513938</v>
      </c>
      <c r="M96" s="41"/>
      <c r="N96" s="41">
        <f t="shared" si="14"/>
        <v>100</v>
      </c>
      <c r="O96" s="41">
        <f t="shared" si="14"/>
        <v>100</v>
      </c>
      <c r="P96" s="41">
        <f t="shared" si="15"/>
        <v>98.610383673114484</v>
      </c>
    </row>
    <row r="97" spans="1:16" ht="23.25" customHeight="1" thickBot="1" x14ac:dyDescent="0.3">
      <c r="A97" s="14" t="s">
        <v>98</v>
      </c>
      <c r="B97" s="15">
        <f>SUM(C97:F97)</f>
        <v>1489464.9400000002</v>
      </c>
      <c r="C97" s="16">
        <v>0</v>
      </c>
      <c r="D97" s="16">
        <v>0</v>
      </c>
      <c r="E97" s="16">
        <f>1048779.12+440685.82</f>
        <v>1489464.9400000002</v>
      </c>
      <c r="F97" s="17"/>
      <c r="G97" s="18">
        <f>SUM(H97:K97)</f>
        <v>1489464.9400000002</v>
      </c>
      <c r="H97" s="16">
        <v>0</v>
      </c>
      <c r="I97" s="16">
        <v>0</v>
      </c>
      <c r="J97" s="16">
        <f>1048779.12+440685.82</f>
        <v>1489464.9400000002</v>
      </c>
      <c r="K97" s="16">
        <v>0</v>
      </c>
      <c r="L97" s="41">
        <f t="shared" si="14"/>
        <v>100</v>
      </c>
      <c r="M97" s="41"/>
      <c r="N97" s="41"/>
      <c r="O97" s="41">
        <f t="shared" si="14"/>
        <v>100</v>
      </c>
      <c r="P97" s="41"/>
    </row>
    <row r="98" spans="1:16" ht="15" customHeight="1" thickBot="1" x14ac:dyDescent="0.3">
      <c r="A98" s="9" t="s">
        <v>99</v>
      </c>
      <c r="B98" s="10">
        <f>B99</f>
        <v>13668453.449999999</v>
      </c>
      <c r="C98" s="11">
        <v>0</v>
      </c>
      <c r="D98" s="11">
        <v>3605800</v>
      </c>
      <c r="E98" s="11">
        <v>9468960.9499999993</v>
      </c>
      <c r="F98" s="12">
        <f>F99</f>
        <v>593692.5</v>
      </c>
      <c r="G98" s="13">
        <f>G99</f>
        <v>13656425.449999999</v>
      </c>
      <c r="H98" s="11">
        <v>0</v>
      </c>
      <c r="I98" s="11">
        <v>3605800</v>
      </c>
      <c r="J98" s="11">
        <v>9468960.9499999993</v>
      </c>
      <c r="K98" s="11">
        <f>K99</f>
        <v>581664.5</v>
      </c>
      <c r="L98" s="41">
        <f t="shared" si="14"/>
        <v>99.912001748815257</v>
      </c>
      <c r="M98" s="41"/>
      <c r="N98" s="41">
        <f t="shared" si="14"/>
        <v>100</v>
      </c>
      <c r="O98" s="41">
        <f t="shared" si="14"/>
        <v>100</v>
      </c>
      <c r="P98" s="41">
        <f t="shared" si="15"/>
        <v>97.974035380268404</v>
      </c>
    </row>
    <row r="99" spans="1:16" ht="15" customHeight="1" thickBot="1" x14ac:dyDescent="0.3">
      <c r="A99" s="14" t="s">
        <v>100</v>
      </c>
      <c r="B99" s="15">
        <f>SUM(C99:F99)</f>
        <v>13668453.449999999</v>
      </c>
      <c r="C99" s="16">
        <v>0</v>
      </c>
      <c r="D99" s="16">
        <v>3605800</v>
      </c>
      <c r="E99" s="16">
        <v>9468960.9499999993</v>
      </c>
      <c r="F99" s="17">
        <v>593692.5</v>
      </c>
      <c r="G99" s="18">
        <f>SUM(H99:K99)</f>
        <v>13656425.449999999</v>
      </c>
      <c r="H99" s="16">
        <v>0</v>
      </c>
      <c r="I99" s="16">
        <v>3605800</v>
      </c>
      <c r="J99" s="16">
        <v>9468960.9499999993</v>
      </c>
      <c r="K99" s="16">
        <v>581664.5</v>
      </c>
      <c r="L99" s="41">
        <f t="shared" si="14"/>
        <v>99.912001748815257</v>
      </c>
      <c r="M99" s="41"/>
      <c r="N99" s="41">
        <f t="shared" si="14"/>
        <v>100</v>
      </c>
      <c r="O99" s="41">
        <f t="shared" si="14"/>
        <v>100</v>
      </c>
      <c r="P99" s="41">
        <f t="shared" si="15"/>
        <v>97.974035380268404</v>
      </c>
    </row>
    <row r="100" spans="1:16" ht="39" customHeight="1" thickBot="1" x14ac:dyDescent="0.3">
      <c r="A100" s="32" t="s">
        <v>101</v>
      </c>
      <c r="B100" s="33">
        <f>B101+B103</f>
        <v>86350513.680000007</v>
      </c>
      <c r="C100" s="34">
        <v>3336675</v>
      </c>
      <c r="D100" s="34">
        <v>9915088.9000000004</v>
      </c>
      <c r="E100" s="34">
        <f>E101+E103</f>
        <v>73098749.780000001</v>
      </c>
      <c r="F100" s="35"/>
      <c r="G100" s="36">
        <f>G101+G103</f>
        <v>86055189.609999999</v>
      </c>
      <c r="H100" s="34">
        <v>3336675</v>
      </c>
      <c r="I100" s="34">
        <v>9699470.2599999998</v>
      </c>
      <c r="J100" s="34">
        <f>J101+J103</f>
        <v>73019044.349999994</v>
      </c>
      <c r="K100" s="34">
        <v>0</v>
      </c>
      <c r="L100" s="42">
        <f t="shared" si="14"/>
        <v>99.657993846922068</v>
      </c>
      <c r="M100" s="42">
        <f t="shared" si="14"/>
        <v>100</v>
      </c>
      <c r="N100" s="42">
        <f t="shared" si="14"/>
        <v>97.825348394001793</v>
      </c>
      <c r="O100" s="42">
        <f t="shared" si="14"/>
        <v>99.890961979185846</v>
      </c>
      <c r="P100" s="42"/>
    </row>
    <row r="101" spans="1:16" ht="15" customHeight="1" thickBot="1" x14ac:dyDescent="0.3">
      <c r="A101" s="9" t="s">
        <v>102</v>
      </c>
      <c r="B101" s="10">
        <f>B102</f>
        <v>73761658.150000006</v>
      </c>
      <c r="C101" s="11">
        <v>3336675</v>
      </c>
      <c r="D101" s="11">
        <v>9915088.9000000004</v>
      </c>
      <c r="E101" s="11">
        <f>E102</f>
        <v>60509894.25</v>
      </c>
      <c r="F101" s="12"/>
      <c r="G101" s="13">
        <f>G102</f>
        <v>73539737.859999999</v>
      </c>
      <c r="H101" s="11">
        <v>3336675</v>
      </c>
      <c r="I101" s="11">
        <v>9699470.2599999998</v>
      </c>
      <c r="J101" s="11">
        <f>J102</f>
        <v>60503592.600000001</v>
      </c>
      <c r="K101" s="11">
        <v>0</v>
      </c>
      <c r="L101" s="41">
        <f t="shared" si="14"/>
        <v>99.699138691339186</v>
      </c>
      <c r="M101" s="41">
        <f t="shared" si="14"/>
        <v>100</v>
      </c>
      <c r="N101" s="41">
        <f t="shared" si="14"/>
        <v>97.825348394001793</v>
      </c>
      <c r="O101" s="41">
        <f t="shared" si="14"/>
        <v>99.989585752746549</v>
      </c>
      <c r="P101" s="41"/>
    </row>
    <row r="102" spans="1:16" ht="15" customHeight="1" thickBot="1" x14ac:dyDescent="0.3">
      <c r="A102" s="14" t="s">
        <v>103</v>
      </c>
      <c r="B102" s="15">
        <f>SUM(C102:F102)</f>
        <v>73761658.150000006</v>
      </c>
      <c r="C102" s="16">
        <v>3336675</v>
      </c>
      <c r="D102" s="16">
        <v>9915088.9000000004</v>
      </c>
      <c r="E102" s="16">
        <f>56318865.22+4191029.03</f>
        <v>60509894.25</v>
      </c>
      <c r="F102" s="17"/>
      <c r="G102" s="18">
        <f>SUM(H102:K102)</f>
        <v>73539737.859999999</v>
      </c>
      <c r="H102" s="16">
        <v>3336675</v>
      </c>
      <c r="I102" s="16">
        <v>9699470.2599999998</v>
      </c>
      <c r="J102" s="16">
        <f>56312563.57+4191029.03</f>
        <v>60503592.600000001</v>
      </c>
      <c r="K102" s="16">
        <v>0</v>
      </c>
      <c r="L102" s="41">
        <f t="shared" si="14"/>
        <v>99.699138691339186</v>
      </c>
      <c r="M102" s="41">
        <f t="shared" si="14"/>
        <v>100</v>
      </c>
      <c r="N102" s="41">
        <f t="shared" si="14"/>
        <v>97.825348394001793</v>
      </c>
      <c r="O102" s="41">
        <f t="shared" si="14"/>
        <v>99.989585752746549</v>
      </c>
      <c r="P102" s="41"/>
    </row>
    <row r="103" spans="1:16" ht="23.25" customHeight="1" thickBot="1" x14ac:dyDescent="0.3">
      <c r="A103" s="9" t="s">
        <v>104</v>
      </c>
      <c r="B103" s="10">
        <v>12588855.529999999</v>
      </c>
      <c r="C103" s="11">
        <v>0</v>
      </c>
      <c r="D103" s="11">
        <v>0</v>
      </c>
      <c r="E103" s="11">
        <v>12588855.529999999</v>
      </c>
      <c r="F103" s="12"/>
      <c r="G103" s="13">
        <v>12515451.75</v>
      </c>
      <c r="H103" s="11">
        <v>0</v>
      </c>
      <c r="I103" s="11">
        <v>0</v>
      </c>
      <c r="J103" s="11">
        <v>12515451.75</v>
      </c>
      <c r="K103" s="11">
        <v>0</v>
      </c>
      <c r="L103" s="41">
        <f t="shared" si="14"/>
        <v>99.416914589057967</v>
      </c>
      <c r="M103" s="41"/>
      <c r="N103" s="41"/>
      <c r="O103" s="41">
        <f t="shared" si="14"/>
        <v>99.416914589057967</v>
      </c>
      <c r="P103" s="41"/>
    </row>
    <row r="104" spans="1:16" ht="15" customHeight="1" thickBot="1" x14ac:dyDescent="0.3">
      <c r="A104" s="14" t="s">
        <v>105</v>
      </c>
      <c r="B104" s="15">
        <v>12588855.529999999</v>
      </c>
      <c r="C104" s="16">
        <v>0</v>
      </c>
      <c r="D104" s="16">
        <v>0</v>
      </c>
      <c r="E104" s="16">
        <v>12588855.529999999</v>
      </c>
      <c r="F104" s="17"/>
      <c r="G104" s="18">
        <v>12515451.75</v>
      </c>
      <c r="H104" s="16">
        <v>0</v>
      </c>
      <c r="I104" s="16">
        <v>0</v>
      </c>
      <c r="J104" s="16">
        <v>12515451.75</v>
      </c>
      <c r="K104" s="16">
        <v>0</v>
      </c>
      <c r="L104" s="41">
        <f t="shared" si="14"/>
        <v>99.416914589057967</v>
      </c>
      <c r="M104" s="41"/>
      <c r="N104" s="41"/>
      <c r="O104" s="41">
        <f t="shared" si="14"/>
        <v>99.416914589057967</v>
      </c>
      <c r="P104" s="41"/>
    </row>
    <row r="105" spans="1:16" ht="37.5" customHeight="1" thickBot="1" x14ac:dyDescent="0.3">
      <c r="A105" s="32" t="s">
        <v>106</v>
      </c>
      <c r="B105" s="33">
        <v>30000</v>
      </c>
      <c r="C105" s="34">
        <v>0</v>
      </c>
      <c r="D105" s="34">
        <v>0</v>
      </c>
      <c r="E105" s="34">
        <v>30000</v>
      </c>
      <c r="F105" s="35"/>
      <c r="G105" s="36">
        <v>30000</v>
      </c>
      <c r="H105" s="34">
        <v>0</v>
      </c>
      <c r="I105" s="34">
        <v>0</v>
      </c>
      <c r="J105" s="34">
        <v>30000</v>
      </c>
      <c r="K105" s="34">
        <v>0</v>
      </c>
      <c r="L105" s="42">
        <f t="shared" si="14"/>
        <v>100</v>
      </c>
      <c r="M105" s="42"/>
      <c r="N105" s="42"/>
      <c r="O105" s="42">
        <f t="shared" si="14"/>
        <v>100</v>
      </c>
      <c r="P105" s="42"/>
    </row>
    <row r="106" spans="1:16" ht="23.25" customHeight="1" thickBot="1" x14ac:dyDescent="0.3">
      <c r="A106" s="9" t="s">
        <v>107</v>
      </c>
      <c r="B106" s="10">
        <v>30000</v>
      </c>
      <c r="C106" s="11">
        <v>0</v>
      </c>
      <c r="D106" s="11">
        <v>0</v>
      </c>
      <c r="E106" s="11">
        <v>30000</v>
      </c>
      <c r="F106" s="12"/>
      <c r="G106" s="13">
        <v>30000</v>
      </c>
      <c r="H106" s="11">
        <v>0</v>
      </c>
      <c r="I106" s="11">
        <v>0</v>
      </c>
      <c r="J106" s="11">
        <v>30000</v>
      </c>
      <c r="K106" s="11">
        <v>0</v>
      </c>
      <c r="L106" s="41">
        <f t="shared" si="14"/>
        <v>100</v>
      </c>
      <c r="M106" s="41"/>
      <c r="N106" s="41"/>
      <c r="O106" s="41">
        <f t="shared" si="14"/>
        <v>100</v>
      </c>
      <c r="P106" s="41"/>
    </row>
    <row r="107" spans="1:16" ht="23.25" customHeight="1" thickBot="1" x14ac:dyDescent="0.3">
      <c r="A107" s="14" t="s">
        <v>108</v>
      </c>
      <c r="B107" s="15">
        <v>30000</v>
      </c>
      <c r="C107" s="16">
        <v>0</v>
      </c>
      <c r="D107" s="16">
        <v>0</v>
      </c>
      <c r="E107" s="16">
        <v>30000</v>
      </c>
      <c r="F107" s="17"/>
      <c r="G107" s="18">
        <v>30000</v>
      </c>
      <c r="H107" s="16">
        <v>0</v>
      </c>
      <c r="I107" s="16">
        <v>0</v>
      </c>
      <c r="J107" s="16">
        <v>30000</v>
      </c>
      <c r="K107" s="16">
        <v>0</v>
      </c>
      <c r="L107" s="41">
        <f t="shared" si="14"/>
        <v>100</v>
      </c>
      <c r="M107" s="41"/>
      <c r="N107" s="41"/>
      <c r="O107" s="41">
        <f t="shared" si="14"/>
        <v>100</v>
      </c>
      <c r="P107" s="41"/>
    </row>
    <row r="108" spans="1:16" ht="36.75" customHeight="1" thickBot="1" x14ac:dyDescent="0.3">
      <c r="A108" s="32" t="s">
        <v>109</v>
      </c>
      <c r="B108" s="33">
        <f>B109+B111</f>
        <v>6037200.1799999997</v>
      </c>
      <c r="C108" s="34">
        <v>0</v>
      </c>
      <c r="D108" s="34">
        <v>0</v>
      </c>
      <c r="E108" s="34">
        <f>E109+E111</f>
        <v>6037200.1799999997</v>
      </c>
      <c r="F108" s="35"/>
      <c r="G108" s="36">
        <f>G109+G111</f>
        <v>5993885.4900000002</v>
      </c>
      <c r="H108" s="34">
        <v>0</v>
      </c>
      <c r="I108" s="34">
        <v>0</v>
      </c>
      <c r="J108" s="34">
        <f>J109+J111</f>
        <v>5993885.4900000002</v>
      </c>
      <c r="K108" s="34">
        <v>0</v>
      </c>
      <c r="L108" s="42">
        <f t="shared" si="14"/>
        <v>99.282536793404802</v>
      </c>
      <c r="M108" s="42"/>
      <c r="N108" s="42"/>
      <c r="O108" s="42">
        <f t="shared" si="14"/>
        <v>99.282536793404802</v>
      </c>
      <c r="P108" s="42"/>
    </row>
    <row r="109" spans="1:16" ht="37.5" customHeight="1" thickBot="1" x14ac:dyDescent="0.3">
      <c r="A109" s="9" t="s">
        <v>110</v>
      </c>
      <c r="B109" s="10">
        <v>4209569.88</v>
      </c>
      <c r="C109" s="11">
        <v>0</v>
      </c>
      <c r="D109" s="11">
        <v>0</v>
      </c>
      <c r="E109" s="11">
        <v>4209569.88</v>
      </c>
      <c r="F109" s="12"/>
      <c r="G109" s="13">
        <v>4191569.88</v>
      </c>
      <c r="H109" s="11">
        <v>0</v>
      </c>
      <c r="I109" s="11">
        <v>0</v>
      </c>
      <c r="J109" s="11">
        <v>4191569.88</v>
      </c>
      <c r="K109" s="11">
        <v>0</v>
      </c>
      <c r="L109" s="41">
        <f t="shared" si="14"/>
        <v>99.572402869815292</v>
      </c>
      <c r="M109" s="41"/>
      <c r="N109" s="41"/>
      <c r="O109" s="41">
        <f t="shared" si="14"/>
        <v>99.572402869815292</v>
      </c>
      <c r="P109" s="41"/>
    </row>
    <row r="110" spans="1:16" ht="15" customHeight="1" thickBot="1" x14ac:dyDescent="0.3">
      <c r="A110" s="14" t="s">
        <v>111</v>
      </c>
      <c r="B110" s="15">
        <v>4209569.88</v>
      </c>
      <c r="C110" s="16">
        <v>0</v>
      </c>
      <c r="D110" s="16">
        <v>0</v>
      </c>
      <c r="E110" s="16">
        <v>4209569.88</v>
      </c>
      <c r="F110" s="17"/>
      <c r="G110" s="18">
        <v>4191569.88</v>
      </c>
      <c r="H110" s="16">
        <v>0</v>
      </c>
      <c r="I110" s="16">
        <v>0</v>
      </c>
      <c r="J110" s="16">
        <v>4191569.88</v>
      </c>
      <c r="K110" s="16">
        <v>0</v>
      </c>
      <c r="L110" s="41">
        <f t="shared" si="14"/>
        <v>99.572402869815292</v>
      </c>
      <c r="M110" s="41"/>
      <c r="N110" s="41"/>
      <c r="O110" s="41">
        <f t="shared" si="14"/>
        <v>99.572402869815292</v>
      </c>
      <c r="P110" s="41"/>
    </row>
    <row r="111" spans="1:16" ht="23.25" customHeight="1" thickBot="1" x14ac:dyDescent="0.3">
      <c r="A111" s="51" t="s">
        <v>118</v>
      </c>
      <c r="B111" s="10">
        <f>B112</f>
        <v>1827630.3</v>
      </c>
      <c r="C111" s="11"/>
      <c r="D111" s="11"/>
      <c r="E111" s="11">
        <f>E112</f>
        <v>1827630.3</v>
      </c>
      <c r="F111" s="12"/>
      <c r="G111" s="13">
        <f>G112</f>
        <v>1802315.61</v>
      </c>
      <c r="H111" s="11"/>
      <c r="I111" s="11"/>
      <c r="J111" s="11">
        <f>J112</f>
        <v>1802315.61</v>
      </c>
      <c r="K111" s="11"/>
      <c r="L111" s="41">
        <f t="shared" si="14"/>
        <v>98.614890002644401</v>
      </c>
      <c r="M111" s="41"/>
      <c r="N111" s="41"/>
      <c r="O111" s="41">
        <f t="shared" si="14"/>
        <v>98.614890002644401</v>
      </c>
      <c r="P111" s="41"/>
    </row>
    <row r="112" spans="1:16" ht="15" customHeight="1" thickBot="1" x14ac:dyDescent="0.3">
      <c r="A112" s="52" t="s">
        <v>119</v>
      </c>
      <c r="B112" s="15">
        <f>SUM(C112:F112)</f>
        <v>1827630.3</v>
      </c>
      <c r="C112" s="16"/>
      <c r="D112" s="16"/>
      <c r="E112" s="16">
        <v>1827630.3</v>
      </c>
      <c r="F112" s="17"/>
      <c r="G112" s="18">
        <f>SUM(H112:K112)</f>
        <v>1802315.61</v>
      </c>
      <c r="H112" s="16"/>
      <c r="I112" s="16"/>
      <c r="J112" s="16">
        <v>1802315.61</v>
      </c>
      <c r="K112" s="16"/>
      <c r="L112" s="41">
        <f t="shared" si="14"/>
        <v>98.614890002644401</v>
      </c>
      <c r="M112" s="41"/>
      <c r="N112" s="41"/>
      <c r="O112" s="41">
        <f t="shared" si="14"/>
        <v>98.614890002644401</v>
      </c>
      <c r="P112" s="41"/>
    </row>
    <row r="113" spans="1:16" ht="23.25" customHeight="1" thickBot="1" x14ac:dyDescent="0.3">
      <c r="A113" s="37" t="s">
        <v>115</v>
      </c>
      <c r="B113" s="33">
        <f>B114</f>
        <v>12056837.029999999</v>
      </c>
      <c r="C113" s="38">
        <f>C114</f>
        <v>11224915.279999999</v>
      </c>
      <c r="D113" s="38">
        <f>D114</f>
        <v>229079.9</v>
      </c>
      <c r="E113" s="38">
        <v>602841.85</v>
      </c>
      <c r="F113" s="39"/>
      <c r="G113" s="40">
        <f>G114</f>
        <v>12056837.029999999</v>
      </c>
      <c r="H113" s="38">
        <f>H114</f>
        <v>11224915.279999999</v>
      </c>
      <c r="I113" s="38">
        <f>I114</f>
        <v>229079.9</v>
      </c>
      <c r="J113" s="38">
        <v>602841.85</v>
      </c>
      <c r="K113" s="38"/>
      <c r="L113" s="42">
        <f t="shared" si="14"/>
        <v>100</v>
      </c>
      <c r="M113" s="42">
        <f t="shared" si="14"/>
        <v>100</v>
      </c>
      <c r="N113" s="42">
        <f t="shared" si="14"/>
        <v>100</v>
      </c>
      <c r="O113" s="42">
        <f t="shared" si="14"/>
        <v>100</v>
      </c>
      <c r="P113" s="42"/>
    </row>
    <row r="114" spans="1:16" ht="23.25" customHeight="1" thickBot="1" x14ac:dyDescent="0.3">
      <c r="A114" s="22" t="s">
        <v>116</v>
      </c>
      <c r="B114" s="15">
        <f>B115</f>
        <v>12056837.029999999</v>
      </c>
      <c r="C114" s="16">
        <f>C115</f>
        <v>11224915.279999999</v>
      </c>
      <c r="D114" s="16">
        <v>229079.9</v>
      </c>
      <c r="E114" s="16">
        <v>602841.85</v>
      </c>
      <c r="F114" s="17"/>
      <c r="G114" s="18">
        <f>G115</f>
        <v>12056837.029999999</v>
      </c>
      <c r="H114" s="16">
        <f>H115</f>
        <v>11224915.279999999</v>
      </c>
      <c r="I114" s="16">
        <v>229079.9</v>
      </c>
      <c r="J114" s="16">
        <v>602841.85</v>
      </c>
      <c r="K114" s="16"/>
      <c r="L114" s="41">
        <f t="shared" si="14"/>
        <v>100</v>
      </c>
      <c r="M114" s="41">
        <f t="shared" si="14"/>
        <v>100</v>
      </c>
      <c r="N114" s="41">
        <f t="shared" si="14"/>
        <v>100</v>
      </c>
      <c r="O114" s="41">
        <f t="shared" si="14"/>
        <v>100</v>
      </c>
      <c r="P114" s="41"/>
    </row>
    <row r="115" spans="1:16" ht="23.25" customHeight="1" thickBot="1" x14ac:dyDescent="0.3">
      <c r="A115" s="22" t="s">
        <v>117</v>
      </c>
      <c r="B115" s="15">
        <f>SUM(C115:F115)</f>
        <v>12056837.029999999</v>
      </c>
      <c r="C115" s="16">
        <v>11224915.279999999</v>
      </c>
      <c r="D115" s="16">
        <v>229079.9</v>
      </c>
      <c r="E115" s="16">
        <v>602841.85</v>
      </c>
      <c r="F115" s="17"/>
      <c r="G115" s="18">
        <f>SUM(H115:K115)</f>
        <v>12056837.029999999</v>
      </c>
      <c r="H115" s="16">
        <v>11224915.279999999</v>
      </c>
      <c r="I115" s="16">
        <v>229079.9</v>
      </c>
      <c r="J115" s="16">
        <v>602841.85</v>
      </c>
      <c r="K115" s="16"/>
      <c r="L115" s="41">
        <f t="shared" si="14"/>
        <v>100</v>
      </c>
      <c r="M115" s="41">
        <f t="shared" si="14"/>
        <v>100</v>
      </c>
      <c r="N115" s="41">
        <f t="shared" si="14"/>
        <v>100</v>
      </c>
      <c r="O115" s="41">
        <f t="shared" si="14"/>
        <v>100</v>
      </c>
      <c r="P115" s="41"/>
    </row>
    <row r="116" spans="1:16" ht="15" customHeight="1" thickBot="1" x14ac:dyDescent="0.3">
      <c r="A116" s="9" t="s">
        <v>112</v>
      </c>
      <c r="B116" s="10">
        <f>SUM(C116:F116)</f>
        <v>1767192.01</v>
      </c>
      <c r="C116" s="19">
        <v>9600</v>
      </c>
      <c r="D116" s="19">
        <v>0</v>
      </c>
      <c r="E116" s="19">
        <f>833092.01+924500</f>
        <v>1757592.01</v>
      </c>
      <c r="F116" s="20"/>
      <c r="G116" s="21">
        <f>SUM(H116:K116)</f>
        <v>1757592.01</v>
      </c>
      <c r="H116" s="19">
        <v>0</v>
      </c>
      <c r="I116" s="19">
        <v>0</v>
      </c>
      <c r="J116" s="19">
        <f>833092.01+924500</f>
        <v>1757592.01</v>
      </c>
      <c r="K116" s="19">
        <v>0</v>
      </c>
      <c r="L116" s="41">
        <f t="shared" si="14"/>
        <v>99.456765312106626</v>
      </c>
      <c r="M116" s="41">
        <f t="shared" si="14"/>
        <v>0</v>
      </c>
      <c r="N116" s="41"/>
      <c r="O116" s="41">
        <f t="shared" si="14"/>
        <v>100</v>
      </c>
      <c r="P116" s="41" t="e">
        <f t="shared" si="15"/>
        <v>#DIV/0!</v>
      </c>
    </row>
    <row r="117" spans="1:16" ht="13.5" customHeight="1" thickBot="1" x14ac:dyDescent="0.3">
      <c r="A117" s="23" t="s">
        <v>113</v>
      </c>
      <c r="B117" s="24">
        <f>B10+B16+B19+B22+B29+B33+B36+B43+B50+B60+B69+B88+B100+B105+B108+B113+B116</f>
        <v>1171984875.51</v>
      </c>
      <c r="C117" s="25">
        <f>C10+C16+C19+C22+C29+C33+C36+C43+C50+C60+C69+C88+C100+C105+C108+C113+C116</f>
        <v>70908778.689999998</v>
      </c>
      <c r="D117" s="25">
        <f>D10+D16+D19+D22+D29+D33+D36+D43+D50+D60+D69+D88+D100+D105+D108+D113</f>
        <v>466222070.12999988</v>
      </c>
      <c r="E117" s="25">
        <f>E10+E16+E19+E22+E29+E33+E36+E43+E50+E60+E69+E88+E100+E105+E108+E113+E116</f>
        <v>621144108.71999991</v>
      </c>
      <c r="F117" s="25">
        <f>F10+F16+F19+F22+F29+F33+F36+F43+F50+F60+F69+F88+F100+F105+F108+F113+F116</f>
        <v>13709917.970000001</v>
      </c>
      <c r="G117" s="26">
        <f>G10+G16+G19+G22+G29+G33+G36+G43+G50+G60+G69+G88+G100+G105+G108+G113+G116</f>
        <v>1164750703.3699999</v>
      </c>
      <c r="H117" s="25">
        <f>H10+H16+H19+H22+H29+H33+H36+H43+H50+H60+H69+H88+H100+H105+H108+H113+H116</f>
        <v>69221166.399999991</v>
      </c>
      <c r="I117" s="25">
        <f>I10+I16+I19+I22+I29+I33+I36+I43+I50+I60+I69+I88+I100+I105+I108+I113</f>
        <v>462375416.69999993</v>
      </c>
      <c r="J117" s="25">
        <f>J10+J16+J19+J22+J29+J33+J36+J43+J50+J60+J69+J88+J100+J105+J108+J113+J116</f>
        <v>619485920.98000002</v>
      </c>
      <c r="K117" s="25">
        <f>K10+K16+K19+K22+K29+K33+K36+K43+K50+K60+K69+K88+K100+K105+K108+K113+K116</f>
        <v>13668199.290000001</v>
      </c>
      <c r="L117" s="41">
        <f t="shared" si="14"/>
        <v>99.382741851779272</v>
      </c>
      <c r="M117" s="41">
        <f t="shared" si="14"/>
        <v>97.620023470749743</v>
      </c>
      <c r="N117" s="41">
        <f t="shared" si="14"/>
        <v>99.174931073312905</v>
      </c>
      <c r="O117" s="41">
        <f t="shared" si="14"/>
        <v>99.733042990069251</v>
      </c>
      <c r="P117" s="41">
        <f t="shared" si="15"/>
        <v>99.695704379185273</v>
      </c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</sheetData>
  <mergeCells count="13">
    <mergeCell ref="L6:P6"/>
    <mergeCell ref="B7:B8"/>
    <mergeCell ref="A1:I1"/>
    <mergeCell ref="A2:I2"/>
    <mergeCell ref="B4:E4"/>
    <mergeCell ref="A6:A8"/>
    <mergeCell ref="B6:F6"/>
    <mergeCell ref="G6:K6"/>
    <mergeCell ref="M7:P7"/>
    <mergeCell ref="L7:L8"/>
    <mergeCell ref="H7:K7"/>
    <mergeCell ref="G7:G8"/>
    <mergeCell ref="C7:F7"/>
  </mergeCells>
  <pageMargins left="0.25" right="0.25" top="0.75" bottom="0.75" header="0.25" footer="0.2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2026-01-15T06:22:07Z</dcterms:created>
  <dcterms:modified xsi:type="dcterms:W3CDTF">2026-03-03T06:18:55Z</dcterms:modified>
</cp:coreProperties>
</file>