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et\почта\Муниципальные программы 2022-2027г\"/>
    </mc:Choice>
  </mc:AlternateContent>
  <bookViews>
    <workbookView xWindow="0" yWindow="0" windowWidth="28770" windowHeight="10800"/>
  </bookViews>
  <sheets>
    <sheet name="Результат" sheetId="1" r:id="rId1"/>
  </sheets>
  <calcPr calcId="162913"/>
</workbook>
</file>

<file path=xl/calcChain.xml><?xml version="1.0" encoding="utf-8"?>
<calcChain xmlns="http://schemas.openxmlformats.org/spreadsheetml/2006/main">
  <c r="P13" i="1" l="1"/>
  <c r="P42" i="1"/>
  <c r="P60" i="1"/>
  <c r="P64" i="1"/>
  <c r="P67" i="1"/>
  <c r="P72" i="1"/>
  <c r="P81" i="1"/>
  <c r="P88" i="1"/>
  <c r="P91" i="1"/>
  <c r="P94" i="1"/>
  <c r="O12" i="1"/>
  <c r="O13" i="1"/>
  <c r="O14" i="1"/>
  <c r="O15" i="1"/>
  <c r="O16" i="1"/>
  <c r="O24" i="1"/>
  <c r="O27" i="1"/>
  <c r="O28" i="1"/>
  <c r="O29" i="1"/>
  <c r="O33" i="1"/>
  <c r="O34" i="1"/>
  <c r="O35" i="1"/>
  <c r="O36" i="1"/>
  <c r="O38" i="1"/>
  <c r="O39" i="1"/>
  <c r="O40" i="1"/>
  <c r="O42" i="1"/>
  <c r="O44" i="1"/>
  <c r="O45" i="1"/>
  <c r="O46" i="1"/>
  <c r="O47" i="1"/>
  <c r="O49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3" i="1"/>
  <c r="O84" i="1"/>
  <c r="O85" i="1"/>
  <c r="O86" i="1"/>
  <c r="O87" i="1"/>
  <c r="O88" i="1"/>
  <c r="O89" i="1"/>
  <c r="O91" i="1"/>
  <c r="O93" i="1"/>
  <c r="O94" i="1"/>
  <c r="O98" i="1"/>
  <c r="O99" i="1"/>
  <c r="O100" i="1"/>
  <c r="O101" i="1"/>
  <c r="O102" i="1"/>
  <c r="O103" i="1"/>
  <c r="O105" i="1"/>
  <c r="O106" i="1"/>
  <c r="O107" i="1"/>
  <c r="O108" i="1"/>
  <c r="O109" i="1"/>
  <c r="O111" i="1"/>
  <c r="O112" i="1"/>
  <c r="O113" i="1"/>
  <c r="O116" i="1"/>
  <c r="O117" i="1"/>
  <c r="N11" i="1"/>
  <c r="N14" i="1"/>
  <c r="N15" i="1"/>
  <c r="N16" i="1"/>
  <c r="N24" i="1"/>
  <c r="N25" i="1"/>
  <c r="N32" i="1"/>
  <c r="N44" i="1"/>
  <c r="N47" i="1"/>
  <c r="N48" i="1"/>
  <c r="N49" i="1"/>
  <c r="N50" i="1"/>
  <c r="N53" i="1"/>
  <c r="N56" i="1"/>
  <c r="N58" i="1"/>
  <c r="N62" i="1"/>
  <c r="N63" i="1"/>
  <c r="N64" i="1"/>
  <c r="N65" i="1"/>
  <c r="N66" i="1"/>
  <c r="N67" i="1"/>
  <c r="N69" i="1"/>
  <c r="N70" i="1"/>
  <c r="N71" i="1"/>
  <c r="N72" i="1"/>
  <c r="N73" i="1"/>
  <c r="N75" i="1"/>
  <c r="N76" i="1"/>
  <c r="N77" i="1"/>
  <c r="N80" i="1"/>
  <c r="N81" i="1"/>
  <c r="N82" i="1"/>
  <c r="N83" i="1"/>
  <c r="N84" i="1"/>
  <c r="N85" i="1"/>
  <c r="N86" i="1"/>
  <c r="N87" i="1"/>
  <c r="N88" i="1"/>
  <c r="N89" i="1"/>
  <c r="N90" i="1"/>
  <c r="N91" i="1"/>
  <c r="N93" i="1"/>
  <c r="N94" i="1"/>
  <c r="N96" i="1"/>
  <c r="N97" i="1"/>
  <c r="N116" i="1"/>
  <c r="M14" i="1"/>
  <c r="M15" i="1"/>
  <c r="M16" i="1"/>
  <c r="M32" i="1"/>
  <c r="M44" i="1"/>
  <c r="M47" i="1"/>
  <c r="M48" i="1"/>
  <c r="M62" i="1"/>
  <c r="M66" i="1"/>
  <c r="M69" i="1"/>
  <c r="M70" i="1"/>
  <c r="M80" i="1"/>
  <c r="M81" i="1"/>
  <c r="M82" i="1"/>
  <c r="M83" i="1"/>
  <c r="M84" i="1"/>
  <c r="M85" i="1"/>
  <c r="M87" i="1"/>
  <c r="M89" i="1"/>
  <c r="M96" i="1"/>
  <c r="M97" i="1"/>
  <c r="M116" i="1"/>
  <c r="M117" i="1"/>
  <c r="N10" i="1"/>
  <c r="L10" i="1"/>
  <c r="L11" i="1"/>
  <c r="L14" i="1"/>
  <c r="L15" i="1"/>
  <c r="L16" i="1"/>
  <c r="L27" i="1"/>
  <c r="L28" i="1"/>
  <c r="L29" i="1"/>
  <c r="L35" i="1"/>
  <c r="L36" i="1"/>
  <c r="L38" i="1"/>
  <c r="L39" i="1"/>
  <c r="L40" i="1"/>
  <c r="L42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8" i="1"/>
  <c r="L99" i="1"/>
  <c r="L100" i="1"/>
  <c r="L101" i="1"/>
  <c r="L102" i="1"/>
  <c r="L103" i="1"/>
  <c r="L105" i="1"/>
  <c r="L106" i="1"/>
  <c r="L107" i="1"/>
  <c r="L108" i="1"/>
  <c r="L109" i="1"/>
  <c r="L112" i="1"/>
  <c r="L113" i="1"/>
  <c r="L117" i="1"/>
  <c r="N9" i="1"/>
  <c r="L9" i="1"/>
  <c r="F59" i="1" l="1"/>
  <c r="P59" i="1" s="1"/>
  <c r="F53" i="1" l="1"/>
  <c r="P53" i="1" s="1"/>
  <c r="K63" i="1"/>
  <c r="P63" i="1" s="1"/>
  <c r="F63" i="1"/>
  <c r="K71" i="1"/>
  <c r="P71" i="1" s="1"/>
  <c r="F71" i="1"/>
  <c r="K80" i="1"/>
  <c r="K66" i="1"/>
  <c r="F62" i="1"/>
  <c r="F66" i="1"/>
  <c r="F80" i="1"/>
  <c r="K93" i="1"/>
  <c r="K90" i="1"/>
  <c r="K87" i="1"/>
  <c r="F87" i="1"/>
  <c r="F90" i="1"/>
  <c r="F93" i="1"/>
  <c r="K41" i="1"/>
  <c r="F41" i="1"/>
  <c r="F37" i="1" s="1"/>
  <c r="I115" i="1"/>
  <c r="H115" i="1"/>
  <c r="E32" i="1"/>
  <c r="E92" i="1"/>
  <c r="O92" i="1" s="1"/>
  <c r="J115" i="1"/>
  <c r="I114" i="1"/>
  <c r="F115" i="1"/>
  <c r="F114" i="1" s="1"/>
  <c r="E115" i="1"/>
  <c r="E114" i="1" s="1"/>
  <c r="D115" i="1"/>
  <c r="D114" i="1" s="1"/>
  <c r="C115" i="1"/>
  <c r="C114" i="1" s="1"/>
  <c r="G116" i="1"/>
  <c r="B116" i="1"/>
  <c r="B115" i="1" s="1"/>
  <c r="B114" i="1" s="1"/>
  <c r="F82" i="1" l="1"/>
  <c r="P66" i="1"/>
  <c r="P41" i="1"/>
  <c r="N115" i="1"/>
  <c r="K37" i="1"/>
  <c r="J114" i="1"/>
  <c r="O115" i="1"/>
  <c r="H114" i="1"/>
  <c r="M115" i="1"/>
  <c r="K82" i="1"/>
  <c r="P82" i="1" s="1"/>
  <c r="P93" i="1"/>
  <c r="N114" i="1"/>
  <c r="G115" i="1"/>
  <c r="L116" i="1"/>
  <c r="P37" i="1"/>
  <c r="P80" i="1"/>
  <c r="P90" i="1"/>
  <c r="E90" i="1"/>
  <c r="P87" i="1"/>
  <c r="K62" i="1"/>
  <c r="G114" i="1" l="1"/>
  <c r="L114" i="1" s="1"/>
  <c r="L115" i="1"/>
  <c r="M114" i="1"/>
  <c r="O90" i="1"/>
  <c r="E82" i="1"/>
  <c r="O82" i="1" s="1"/>
  <c r="K118" i="1"/>
  <c r="P62" i="1"/>
  <c r="O114" i="1"/>
  <c r="J110" i="1"/>
  <c r="J104" i="1" s="1"/>
  <c r="E110" i="1"/>
  <c r="E104" i="1" s="1"/>
  <c r="B104" i="1" s="1"/>
  <c r="G111" i="1"/>
  <c r="L111" i="1" s="1"/>
  <c r="B111" i="1"/>
  <c r="B110" i="1" s="1"/>
  <c r="I95" i="1"/>
  <c r="H95" i="1"/>
  <c r="D95" i="1"/>
  <c r="C95" i="1"/>
  <c r="J97" i="1"/>
  <c r="E97" i="1"/>
  <c r="E96" i="1" s="1"/>
  <c r="E95" i="1" s="1"/>
  <c r="I41" i="1"/>
  <c r="I37" i="1" s="1"/>
  <c r="H41" i="1"/>
  <c r="H37" i="1" s="1"/>
  <c r="E41" i="1"/>
  <c r="E37" i="1" s="1"/>
  <c r="D41" i="1"/>
  <c r="D37" i="1" s="1"/>
  <c r="C41" i="1"/>
  <c r="C37" i="1" s="1"/>
  <c r="J43" i="1"/>
  <c r="E43" i="1"/>
  <c r="B43" i="1" s="1"/>
  <c r="B41" i="1" s="1"/>
  <c r="B37" i="1" s="1"/>
  <c r="K31" i="1"/>
  <c r="I31" i="1"/>
  <c r="H31" i="1"/>
  <c r="F31" i="1"/>
  <c r="E31" i="1"/>
  <c r="E30" i="1" s="1"/>
  <c r="D31" i="1"/>
  <c r="D30" i="1" s="1"/>
  <c r="C31" i="1"/>
  <c r="C30" i="1" s="1"/>
  <c r="B32" i="1"/>
  <c r="G33" i="1"/>
  <c r="L33" i="1" s="1"/>
  <c r="G34" i="1"/>
  <c r="B33" i="1"/>
  <c r="B34" i="1"/>
  <c r="J32" i="1"/>
  <c r="J26" i="1"/>
  <c r="E26" i="1"/>
  <c r="B26" i="1" s="1"/>
  <c r="G25" i="1"/>
  <c r="E25" i="1"/>
  <c r="I23" i="1"/>
  <c r="H23" i="1"/>
  <c r="H20" i="1" s="1"/>
  <c r="F23" i="1"/>
  <c r="D23" i="1"/>
  <c r="C23" i="1"/>
  <c r="C20" i="1" s="1"/>
  <c r="G24" i="1"/>
  <c r="B24" i="1"/>
  <c r="J22" i="1"/>
  <c r="E22" i="1"/>
  <c r="E21" i="1" s="1"/>
  <c r="I22" i="1"/>
  <c r="D22" i="1"/>
  <c r="J19" i="1"/>
  <c r="E19" i="1"/>
  <c r="E18" i="1" s="1"/>
  <c r="E17" i="1" s="1"/>
  <c r="I19" i="1"/>
  <c r="D19" i="1"/>
  <c r="B13" i="1"/>
  <c r="F12" i="1"/>
  <c r="B30" i="1" l="1"/>
  <c r="N95" i="1"/>
  <c r="N23" i="1"/>
  <c r="F8" i="1"/>
  <c r="F118" i="1" s="1"/>
  <c r="P118" i="1" s="1"/>
  <c r="P12" i="1"/>
  <c r="I21" i="1"/>
  <c r="N22" i="1"/>
  <c r="J41" i="1"/>
  <c r="O43" i="1"/>
  <c r="B12" i="1"/>
  <c r="L13" i="1"/>
  <c r="J18" i="1"/>
  <c r="O19" i="1"/>
  <c r="L24" i="1"/>
  <c r="G110" i="1"/>
  <c r="L110" i="1" s="1"/>
  <c r="J31" i="1"/>
  <c r="G31" i="1" s="1"/>
  <c r="O32" i="1"/>
  <c r="B19" i="1"/>
  <c r="B18" i="1" s="1"/>
  <c r="B17" i="1" s="1"/>
  <c r="J21" i="1"/>
  <c r="O22" i="1"/>
  <c r="J23" i="1"/>
  <c r="O26" i="1"/>
  <c r="M31" i="1"/>
  <c r="H30" i="1"/>
  <c r="M30" i="1" s="1"/>
  <c r="G97" i="1"/>
  <c r="O97" i="1"/>
  <c r="O110" i="1"/>
  <c r="G104" i="1"/>
  <c r="L104" i="1" s="1"/>
  <c r="O104" i="1"/>
  <c r="C118" i="1"/>
  <c r="I18" i="1"/>
  <c r="N19" i="1"/>
  <c r="B22" i="1"/>
  <c r="B21" i="1" s="1"/>
  <c r="E23" i="1"/>
  <c r="E20" i="1" s="1"/>
  <c r="E118" i="1" s="1"/>
  <c r="O25" i="1"/>
  <c r="L34" i="1"/>
  <c r="I30" i="1"/>
  <c r="N30" i="1" s="1"/>
  <c r="N31" i="1"/>
  <c r="B97" i="1"/>
  <c r="B96" i="1" s="1"/>
  <c r="B95" i="1" s="1"/>
  <c r="M95" i="1"/>
  <c r="G19" i="1"/>
  <c r="B25" i="1"/>
  <c r="B23" i="1" s="1"/>
  <c r="B20" i="1" s="1"/>
  <c r="G32" i="1"/>
  <c r="L32" i="1" s="1"/>
  <c r="G43" i="1"/>
  <c r="J96" i="1"/>
  <c r="D18" i="1"/>
  <c r="D17" i="1" s="1"/>
  <c r="I20" i="1"/>
  <c r="G26" i="1"/>
  <c r="G22" i="1"/>
  <c r="D21" i="1"/>
  <c r="D20" i="1" s="1"/>
  <c r="D118" i="1" s="1"/>
  <c r="B31" i="1"/>
  <c r="L31" i="1" l="1"/>
  <c r="B118" i="1"/>
  <c r="N18" i="1"/>
  <c r="I17" i="1"/>
  <c r="J95" i="1"/>
  <c r="O95" i="1" s="1"/>
  <c r="O96" i="1"/>
  <c r="J20" i="1"/>
  <c r="O20" i="1" s="1"/>
  <c r="O21" i="1"/>
  <c r="O18" i="1"/>
  <c r="J17" i="1"/>
  <c r="J37" i="1"/>
  <c r="O37" i="1" s="1"/>
  <c r="O41" i="1"/>
  <c r="H118" i="1"/>
  <c r="L25" i="1"/>
  <c r="J30" i="1"/>
  <c r="O30" i="1" s="1"/>
  <c r="O31" i="1"/>
  <c r="G21" i="1"/>
  <c r="L21" i="1" s="1"/>
  <c r="L22" i="1"/>
  <c r="G18" i="1"/>
  <c r="L19" i="1"/>
  <c r="G23" i="1"/>
  <c r="L26" i="1"/>
  <c r="G41" i="1"/>
  <c r="L43" i="1"/>
  <c r="N20" i="1"/>
  <c r="G96" i="1"/>
  <c r="L97" i="1"/>
  <c r="O23" i="1"/>
  <c r="B8" i="1"/>
  <c r="L12" i="1"/>
  <c r="N21" i="1"/>
  <c r="G30" i="1" l="1"/>
  <c r="L30" i="1" s="1"/>
  <c r="G37" i="1"/>
  <c r="L37" i="1" s="1"/>
  <c r="L41" i="1"/>
  <c r="G17" i="1"/>
  <c r="L17" i="1" s="1"/>
  <c r="L18" i="1"/>
  <c r="N17" i="1"/>
  <c r="I118" i="1"/>
  <c r="N118" i="1" s="1"/>
  <c r="G95" i="1"/>
  <c r="L95" i="1" s="1"/>
  <c r="L96" i="1"/>
  <c r="G20" i="1"/>
  <c r="L20" i="1" s="1"/>
  <c r="L23" i="1"/>
  <c r="M118" i="1"/>
  <c r="O17" i="1"/>
  <c r="J118" i="1"/>
  <c r="O118" i="1" s="1"/>
  <c r="G118" i="1" l="1"/>
  <c r="L118" i="1" s="1"/>
</calcChain>
</file>

<file path=xl/sharedStrings.xml><?xml version="1.0" encoding="utf-8"?>
<sst xmlns="http://schemas.openxmlformats.org/spreadsheetml/2006/main" count="135" uniqueCount="122">
  <si>
    <t>5 - Подпрограмма «Социальная поддержка социально ориентированных некоммерческих организаций, не являющихся государственными (муниципальными) учреждениями, на возмещение затрат по осуществлению деятельности, направленной на оказание содействия Вооруженным Силам Российской Федерации в привлечении лиц для прохождения военной службы по контракту (с участием в специальной военной операции) на территории муниципального района Нуримановский район Республики Башкортостан на 2026-2030 годы»</t>
  </si>
  <si>
    <t>01 - Финансовая поддержка социально ориентированных некоммерческих организаций, не являющихся государственными (муниципальными) учреждениями, на возмещение затрат по осуществлению деятельности, направленной на оказание содействия Вооруженным Силам Российской Федерации в привлечении лиц для прохождения военной службы по контракту (с участием в специальной военной операции)</t>
  </si>
  <si>
    <t>99 - Непрограммные расходы</t>
  </si>
  <si>
    <t>Итого:</t>
  </si>
  <si>
    <t>по 30 июня 2026 г.</t>
  </si>
  <si>
    <t>Наименование</t>
  </si>
  <si>
    <t>Плановые назначения</t>
  </si>
  <si>
    <t>Фактически исполнено</t>
  </si>
  <si>
    <t>% исполнения_x000D_</t>
  </si>
  <si>
    <t>Всего</t>
  </si>
  <si>
    <t>в том числе</t>
  </si>
  <si>
    <t>средства федерального бюджета</t>
  </si>
  <si>
    <t>средства бюджета субъекта</t>
  </si>
  <si>
    <t>средства местного бюджета</t>
  </si>
  <si>
    <t>01 - Муниципальная программа «Развитие сельского хозяйства в муниципальном районе Нуримановский район Республики Башкортостан»</t>
  </si>
  <si>
    <t>1 - Подпрограмма «Развитие подотрасли животноводства, переработки и реализации продукции животноводства»</t>
  </si>
  <si>
    <t>01 - Основное мероприятие «Проведение противоэпизоотических мероприятий»</t>
  </si>
  <si>
    <t>02 - Основное мероприятие «Реконструкция и содержание скотомогильников»</t>
  </si>
  <si>
    <t>2 - Подпрограмма «Техническая и технологическая модернизация, инновационное развитие сельскохозяйственного производства»</t>
  </si>
  <si>
    <t>02 - Основное мероприятие «Предоставление качественных информационно-консультационных услуг»</t>
  </si>
  <si>
    <t>03 - Муниципальная программа «Обеспечение жильем молодых семей в муниципальном районе Нуримановский район Республики Башкортостан»</t>
  </si>
  <si>
    <t>1 - Подпрограмма «Обеспечение жильем молодых семей в муниципальном районе Нуримановский район Республики Башкортостан»</t>
  </si>
  <si>
    <t>01 - Основное мероприятие «Жилье молодым семьям в муниципальном районе Нуримановский район»</t>
  </si>
  <si>
    <t>05 - Муниципальная программа «Транспортное развитие в муниципальном районе Нуримановский район Республики Башкортостан»</t>
  </si>
  <si>
    <t>1 - Подпрограмма «Развитие автомобильных дорог в муниципальном районе Нуримановский район Республики Башкортостан»</t>
  </si>
  <si>
    <t>01 - Основное мероприятие «Содержание автомобильных дорог общего пользования местного значения и сооружений на них»</t>
  </si>
  <si>
    <t>06 - Муниципальная программа «Развитие жилищно-коммунального хозяйства муниципального района Нуримановский район Республики Башкортостан»</t>
  </si>
  <si>
    <t>1 - Подпрограмма «Развитие коммунальной инфраструктуры в муниципальном районе Нуримановский район Республики Башкортостан»</t>
  </si>
  <si>
    <t>01 - Основное мероприятие «Комплексное развитие коммунальной инфраструктуры и её обслуживание»</t>
  </si>
  <si>
    <t>2 - Подпрограмма «Развитие объектов благоустройства территорий населенных пунктов в муниципальном районе Нуримановский район Республики Башкортостан»</t>
  </si>
  <si>
    <t>02 - Основное мероприятие «Мероприятия по благоустройству территорий населенных пунктов сельских поселений»</t>
  </si>
  <si>
    <t>03 - Основное мероприятие «Капитальный ремонт многоквартирных домов»</t>
  </si>
  <si>
    <t>07 - Муниципальная программа «Комплексное развитие сельских территорий муниципального района Нуримановский район Республики Башкортостан»</t>
  </si>
  <si>
    <t>1 - Подпрограмма «Комплексное развитие сельских территорий муниципального района Нуримановский район Республики Башкортостан»</t>
  </si>
  <si>
    <t>03 - Основное мероприятие «Разработка документов территориального планирования»</t>
  </si>
  <si>
    <t>09 - Муниципальная программа «Совершенствование деятельности органов местного самоуправления муниципального района Нуримановский район Республики Башкортостан по реализации вопросов местного значения»</t>
  </si>
  <si>
    <t>1 - Подпрограмма «Создание условий для развития, совершенствования и повышения эффективности деятельности органов местного самоуправления в решении вопросов местного значения, исполнения отдельных полномочий, улучшение условий и охраны труда в муниципальном районе Нуримановский район Республики Башкортостан»</t>
  </si>
  <si>
    <t>01 - Основное мероприятие «Содержание органов местного самоуправления»</t>
  </si>
  <si>
    <t>02 - Основное мероприятие «Пенсионное обеспечение муниципальных служащих»</t>
  </si>
  <si>
    <t>03 - Основное мероприятие «Организация методического обеспечения и повышение квалификации муниципальных служащих»</t>
  </si>
  <si>
    <t>2 - Подпрограмма «Противодействие коррупции в муниципальном районе Нуримановский район Республики Башкортостан»</t>
  </si>
  <si>
    <t>02 - Основное мероприятие «Информационное обеспечение подпрограммы»</t>
  </si>
  <si>
    <t>10 - Муниципальная программа «Развитие системы учета и отчетности, системы муниципальных закупок в муниципальном районе Нуримановский район Республики Башкортостан»</t>
  </si>
  <si>
    <t>1 - Подпрограмма «Развитие системы учета и отчетности, системы муниципальных закупок в муниципальном районе Нуримановский район Республики Башкортостан»</t>
  </si>
  <si>
    <t>01 - Основное мероприятие «Содержание учреждения»</t>
  </si>
  <si>
    <t>02 - Основное мероприятие «Улучшение материально-технической базы»</t>
  </si>
  <si>
    <t>2 - Подпрограмма «Использование и развитие имущественного комплекса в муниципальном районе Нуримановский район Республики Башкортостан»</t>
  </si>
  <si>
    <t>03 - Основное мероприятие «Оценка недвижимости, признание прав и регулирование отношений по собственности»</t>
  </si>
  <si>
    <t>11 - Муниципальная программа «Социальная поддержка граждан в муниципальном районе Нуримановский район Республики Башкортостан»</t>
  </si>
  <si>
    <t>1 - Подпрограмма «Университет серебряного возраста»</t>
  </si>
  <si>
    <t>01 - Основное мероприятие «Организация культурно-досуговых мероприятий для ветеранов»</t>
  </si>
  <si>
    <t>3 - Подпрограмма «Охрана семьи и детства в муниципальном районе Нуримановский район Республики Башкортостан»</t>
  </si>
  <si>
    <t>01 - Основное мероприятие «Меры обеспечения социальной защиты детей-сирот и детей, оставшихся без попечения родителей»</t>
  </si>
  <si>
    <t>02 - Основное мероприятие «Меры социальной поддержки детей из семей, находящихся в трудной жизненной ситуации, а также из многодетных малоимущих семей»</t>
  </si>
  <si>
    <t>03 - Основное мероприятие «Меры социальной поддержки семей, взявшие ребенка на воспитание, под опеку и попечительство»</t>
  </si>
  <si>
    <t>4 - Подпрограмма «Социальная поддержка населения муниципального района Нуримановский район Республики Башкортостан»</t>
  </si>
  <si>
    <t>01 - Основное мероприятие «Предоставление единовременной материальной помощи гражданам, находящимся в трудной жизненной ситуации»</t>
  </si>
  <si>
    <t>12 - Муниципальная программа «Развитие молодежной политики, физической культуры и спорта в муниципальном районе Нуримановский район Республики Башкортостан»</t>
  </si>
  <si>
    <t>1 - Подпрограмма «Гражданско-патриотическое воспитание молодежи»</t>
  </si>
  <si>
    <t>01 - Основное мероприятие «Организация и проведение мероприятий по гражданско-патриотическому воспитанию молодежи»</t>
  </si>
  <si>
    <t>2 - Подпрограмма «Развитие физической культуры и спорта»</t>
  </si>
  <si>
    <t>02 - Основное мероприятие «Участие в районных, республиканских, всероссийских и международных спортивных мероприятиях»</t>
  </si>
  <si>
    <t>03 - Основное мероприятие «Реализация программ спортивной подготовки»</t>
  </si>
  <si>
    <t>3 - Подпрограмма «Молодежная политика»</t>
  </si>
  <si>
    <t>01 - Основное мероприятие «Содержание МБУ ТСМЦ «Нуриман»</t>
  </si>
  <si>
    <t>03 - Основное мероприятие «Организация и проведение мероприятий в области молодежной политики»</t>
  </si>
  <si>
    <t>13 - Муниципальная программа «Развитие образования в муниципальном районе Нуримановский район Республики Башкортостан»</t>
  </si>
  <si>
    <t>1 - Подпрограмма «Развитие системы дошкольного образования в муниципальном районе Нуримановский район Республики Башкортостан»</t>
  </si>
  <si>
    <t>01 - Основное мероприятие «Предоставление общедоступного и бесплатного дошкольного образования»</t>
  </si>
  <si>
    <t>02 - Основное мероприятие «Укрепление материально-технической базы учреждений дошкольного образования»</t>
  </si>
  <si>
    <t>2 - Подпрограмма «Развитие системы общего образования в муниципальном районе Нуримановский район Республики Башкортостан»</t>
  </si>
  <si>
    <t>01 - Основное мероприятие «Предоставление общедоступного и бесплатного начального общего, основного общего и среднего общего образования»</t>
  </si>
  <si>
    <t>02 - Основное мероприятие «Укрепление материально-технической базы учреждений общего образования»</t>
  </si>
  <si>
    <t>Ю4 - Региональный проект «Все лучшее детям»</t>
  </si>
  <si>
    <t>Ю6 - Региональный проект «Педагоги и наставники»</t>
  </si>
  <si>
    <t>3 - Подпрограмма «Развитие системы дополнительного образования в муниципальном районе Нуримановский район Республики Башкортостан»</t>
  </si>
  <si>
    <t>01 - Основное мероприятие «Организация деятельности учреждений по внешкольной работе с детьми»</t>
  </si>
  <si>
    <t>02 - Основное мероприятие «Укрепление материально-технической базы учреждений дополнительного образования»</t>
  </si>
  <si>
    <t>03 - Основное мероприятие «Обеспечение функционирования модели персонифицированного финансирования дополнительного образования детей»</t>
  </si>
  <si>
    <t>4 - Подпрограмма «Развитие системы отдыха и оздоровления детей в муниципальном районе Нуримановский район Республики Башкортостан»</t>
  </si>
  <si>
    <t>01 - Основное мероприятие «Организация общественно-полезной трудовой деятельности детей, подростков и учащейся молодежи»</t>
  </si>
  <si>
    <t>02 - Основное мероприятие «Организация и обеспечение отдыха и оздоровления детей»</t>
  </si>
  <si>
    <t>5 - Подпрограмма «Информационно-методическое обеспечение программы»</t>
  </si>
  <si>
    <t>01 - Основное мероприятие «Содержание учреждений, обеспечивающих информационно-методическое обеспечение программы»</t>
  </si>
  <si>
    <t>7 - Подпрограмма «Совершенствование организации питания в образовательных учреждениях муниципального района Нуримановский район Республики Башкортостан»</t>
  </si>
  <si>
    <t>01 - Основное мероприятие «Организация питания в образовательных учреждениях»</t>
  </si>
  <si>
    <t>14 - Муниципальная программа «Развитие культуры и искусства в муниципальном районе Нуримановский район Республики Башкортостан»</t>
  </si>
  <si>
    <t>1 - Подпрограмма «Укрепление материально-технической базы учреждений культуры»</t>
  </si>
  <si>
    <t>01 - Основное мероприятие «Обеспечение развития и укрепления материально-технической базы домов культуры с числом жителей до 50 тысяч человек»</t>
  </si>
  <si>
    <t>02 - Основное мероприятие «Государственная поддержка лучших сельских учреждений культуры»</t>
  </si>
  <si>
    <t>04 - Основное мероприятие «Улучшение материально-технической базы»</t>
  </si>
  <si>
    <t>2 - Подпрограмма «Развитие библиотечного дела»</t>
  </si>
  <si>
    <t>01 - Основное мероприятие «Содержание библиотечной сети муниципального района»</t>
  </si>
  <si>
    <t>02 - Основное мероприятие «Комплектование книжных фондов муниципальных общедоступных библиотек»</t>
  </si>
  <si>
    <t>3 - Подпрограмма «Развитие учреждений культурно-досуговой деятельности»</t>
  </si>
  <si>
    <t>01 - Основное мероприятие «Содержание клубной сети муниципального района»</t>
  </si>
  <si>
    <t>02 - Основное мероприятие «Проведение и участие в районных, республиканских и Всероссийских мероприятиях»</t>
  </si>
  <si>
    <t>4 - Подпрограмма «Развитие дополнительного образования детей в учреждениях культуры»</t>
  </si>
  <si>
    <t>01 - Основное мероприятие «Содержание МБУ ДО Нуримановская ДШИ»</t>
  </si>
  <si>
    <t>15 - Муниципальная программа «Управление муниципальными финансами муниципального района Нуримановский район Республики Башкортостан»</t>
  </si>
  <si>
    <t>1 - Подпрограмма «Развитие системы межбюджетных отношений»</t>
  </si>
  <si>
    <t>01 - Основное мероприятие «Развитие механизмов межбюджетного регулирования»</t>
  </si>
  <si>
    <t>2 - Подпрограмма «Повышение эффективности управления муниципальными финансами и финансового контроля»</t>
  </si>
  <si>
    <t>01 - Основное мероприятие «Организация и совершенствование бюджетного процесса»</t>
  </si>
  <si>
    <t>02 - Основное мероприятие «Обеспечение реализации муниципальной программы»</t>
  </si>
  <si>
    <t>16 - Муниципальная программа «Формирование здорового образа жизни и укрепления здоровья населения в муниципальном районе Нуримановский район Республики Башкортостан»</t>
  </si>
  <si>
    <t>1 - Подпрограмма «Противодействие злоупотребления наркотиками и их незаконному обороту в муниципальном районе Нуримановский район Республики Башкортостан»</t>
  </si>
  <si>
    <t>01 - Основное мероприятие «Противодействие злоупотреблению наркотиками и их незаконному обороту на территории муниципального района»</t>
  </si>
  <si>
    <t>17 - Муниципальная программа «Безопасная жизнь населения в муниципальном районе Нуримановский район Республики Башкортостан»</t>
  </si>
  <si>
    <t>1 - Подпрограмма «Снижение рисков и смягчение последствий чрезвычайных ситуаций природного и техногенного характера в муниципальном районе Нуримановский район Республики Башкортостан»</t>
  </si>
  <si>
    <t>01 - Основное мероприятие «Создание муниципального резерва финансовых средств в составе резервного фонда Администрации района»</t>
  </si>
  <si>
    <t>02 - Основное мероприятие «Содержание ЕДДС муниципального района»</t>
  </si>
  <si>
    <t>2 - Подпрограмма «Профилактика правонарушений и борьбы с преступностью в муниципальном районе Нуримановский район Республики Башкортостан»</t>
  </si>
  <si>
    <t>01 - Основное мероприятие «Проведение профилактических мероприятий»</t>
  </si>
  <si>
    <t xml:space="preserve"> внебюджетные средства</t>
  </si>
  <si>
    <t>19 -Муниципальная программа «Формирование современной городской среды в муниципальном районе Нуримановский район Республики Башкортостан»</t>
  </si>
  <si>
    <t>1 -Подпрограмма «Формирование современной городской среды в муниципальном районе Нуримановский район Республики Башкортостан»</t>
  </si>
  <si>
    <t>И4 -Региональный проект «Формирование комфортной городской среды»</t>
  </si>
  <si>
    <t>01 - Основное мероприятие «Модернизация и содержание системы наружного освещения населенных пунктов муниципального района»</t>
  </si>
  <si>
    <t>4 - Подпрограмма «Пожарная безопасность в сельских поселениях муниципального района Нуримановский район Республики Башкортостан»</t>
  </si>
  <si>
    <t>01 - Основное мероприятие «Обеспечение первичных мер пожарной безопасности»</t>
  </si>
  <si>
    <t>Расходы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</si>
</sst>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5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8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5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0" fontId="2" fillId="2" borderId="12" xfId="0" applyNumberFormat="1" applyFont="1" applyFill="1" applyBorder="1" applyAlignment="1">
      <alignment horizontal="left" vertical="center" wrapText="1"/>
    </xf>
    <xf numFmtId="164" fontId="2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4" fontId="2" fillId="2" borderId="15" xfId="0" applyNumberFormat="1" applyFont="1" applyFill="1" applyBorder="1" applyAlignment="1">
      <alignment horizontal="right" vertical="center"/>
    </xf>
    <xf numFmtId="4" fontId="2" fillId="2" borderId="14" xfId="0" applyNumberFormat="1" applyFont="1" applyFill="1" applyBorder="1" applyAlignment="1">
      <alignment horizontal="right" vertical="center"/>
    </xf>
    <xf numFmtId="4" fontId="2" fillId="2" borderId="16" xfId="0" applyNumberFormat="1" applyFont="1" applyFill="1" applyBorder="1" applyAlignment="1">
      <alignment horizontal="right" vertical="center"/>
    </xf>
    <xf numFmtId="0" fontId="2" fillId="2" borderId="5" xfId="0" applyNumberFormat="1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7" xfId="0" applyNumberFormat="1" applyFont="1" applyFill="1" applyBorder="1" applyAlignment="1">
      <alignment horizontal="right" vertical="center"/>
    </xf>
    <xf numFmtId="0" fontId="6" fillId="0" borderId="5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0" fontId="6" fillId="2" borderId="5" xfId="0" applyNumberFormat="1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right" vertical="center"/>
    </xf>
    <xf numFmtId="164" fontId="6" fillId="2" borderId="18" xfId="0" applyNumberFormat="1" applyFont="1" applyFill="1" applyBorder="1" applyAlignment="1">
      <alignment horizontal="right" vertical="center"/>
    </xf>
    <xf numFmtId="164" fontId="6" fillId="2" borderId="19" xfId="0" applyNumberFormat="1" applyFont="1" applyFill="1" applyBorder="1" applyAlignment="1">
      <alignment horizontal="right" vertical="center"/>
    </xf>
    <xf numFmtId="164" fontId="5" fillId="0" borderId="20" xfId="0" applyNumberFormat="1" applyFont="1" applyFill="1" applyBorder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/>
    </xf>
    <xf numFmtId="0" fontId="0" fillId="0" borderId="0" xfId="0" applyBorder="1"/>
    <xf numFmtId="164" fontId="2" fillId="2" borderId="22" xfId="0" applyNumberFormat="1" applyFont="1" applyFill="1" applyBorder="1" applyAlignment="1">
      <alignment horizontal="right" vertical="center"/>
    </xf>
    <xf numFmtId="4" fontId="2" fillId="2" borderId="24" xfId="0" applyNumberFormat="1" applyFont="1" applyFill="1" applyBorder="1" applyAlignment="1">
      <alignment horizontal="right" vertical="center"/>
    </xf>
    <xf numFmtId="164" fontId="2" fillId="3" borderId="26" xfId="0" applyNumberFormat="1" applyFont="1" applyFill="1" applyBorder="1" applyAlignment="1">
      <alignment horizontal="right" vertical="center"/>
    </xf>
    <xf numFmtId="164" fontId="2" fillId="0" borderId="26" xfId="0" applyNumberFormat="1" applyFont="1" applyBorder="1" applyAlignment="1">
      <alignment horizontal="right" vertical="center"/>
    </xf>
    <xf numFmtId="4" fontId="2" fillId="0" borderId="27" xfId="0" applyNumberFormat="1" applyFont="1" applyBorder="1" applyAlignment="1">
      <alignment horizontal="right" vertical="center"/>
    </xf>
    <xf numFmtId="4" fontId="2" fillId="0" borderId="28" xfId="0" applyNumberFormat="1" applyFont="1" applyBorder="1" applyAlignment="1">
      <alignment horizontal="right" vertical="center"/>
    </xf>
    <xf numFmtId="164" fontId="2" fillId="2" borderId="23" xfId="0" applyNumberFormat="1" applyFont="1" applyFill="1" applyBorder="1" applyAlignment="1">
      <alignment horizontal="right" vertical="center"/>
    </xf>
    <xf numFmtId="164" fontId="2" fillId="4" borderId="4" xfId="0" applyNumberFormat="1" applyFont="1" applyFill="1" applyBorder="1" applyAlignment="1">
      <alignment horizontal="right" vertical="center"/>
    </xf>
    <xf numFmtId="164" fontId="5" fillId="4" borderId="4" xfId="0" applyNumberFormat="1" applyFont="1" applyFill="1" applyBorder="1" applyAlignment="1">
      <alignment horizontal="right" vertical="center"/>
    </xf>
    <xf numFmtId="164" fontId="6" fillId="4" borderId="4" xfId="0" applyNumberFormat="1" applyFont="1" applyFill="1" applyBorder="1" applyAlignment="1">
      <alignment horizontal="right" vertical="center"/>
    </xf>
    <xf numFmtId="164" fontId="5" fillId="4" borderId="19" xfId="0" applyNumberFormat="1" applyFont="1" applyFill="1" applyBorder="1" applyAlignment="1">
      <alignment horizontal="right" vertical="center"/>
    </xf>
    <xf numFmtId="164" fontId="2" fillId="4" borderId="3" xfId="0" applyNumberFormat="1" applyFont="1" applyFill="1" applyBorder="1" applyAlignment="1">
      <alignment horizontal="right" vertical="center"/>
    </xf>
    <xf numFmtId="164" fontId="5" fillId="4" borderId="3" xfId="0" applyNumberFormat="1" applyFont="1" applyFill="1" applyBorder="1" applyAlignment="1">
      <alignment horizontal="right" vertical="center"/>
    </xf>
    <xf numFmtId="164" fontId="6" fillId="4" borderId="3" xfId="0" applyNumberFormat="1" applyFont="1" applyFill="1" applyBorder="1" applyAlignment="1">
      <alignment horizontal="right" vertical="center"/>
    </xf>
    <xf numFmtId="164" fontId="2" fillId="2" borderId="21" xfId="0" applyNumberFormat="1" applyFont="1" applyFill="1" applyBorder="1" applyAlignment="1">
      <alignment horizontal="right" vertical="center"/>
    </xf>
    <xf numFmtId="164" fontId="2" fillId="3" borderId="25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9"/>
  <sheetViews>
    <sheetView tabSelected="1" topLeftCell="A106" workbookViewId="0">
      <selection sqref="A1:I1"/>
    </sheetView>
  </sheetViews>
  <sheetFormatPr defaultRowHeight="15" x14ac:dyDescent="0.25"/>
  <cols>
    <col min="1" max="1" width="88.28515625" customWidth="1"/>
    <col min="2" max="2" width="13.5703125" customWidth="1"/>
    <col min="3" max="3" width="11.42578125" customWidth="1"/>
    <col min="4" max="5" width="11.85546875" customWidth="1"/>
    <col min="6" max="6" width="12.85546875" customWidth="1"/>
    <col min="7" max="7" width="12.28515625" customWidth="1"/>
    <col min="8" max="8" width="11.42578125" customWidth="1"/>
    <col min="9" max="10" width="12.28515625" customWidth="1"/>
    <col min="11" max="11" width="12.140625" customWidth="1"/>
    <col min="12" max="12" width="9.28515625" customWidth="1"/>
    <col min="13" max="15" width="11.140625" customWidth="1"/>
    <col min="16" max="16" width="12.140625" customWidth="1"/>
  </cols>
  <sheetData>
    <row r="1" spans="1:17" ht="16.5" customHeight="1" x14ac:dyDescent="0.25">
      <c r="A1" s="34" t="s">
        <v>121</v>
      </c>
      <c r="B1" s="34"/>
      <c r="C1" s="34"/>
      <c r="D1" s="34"/>
      <c r="E1" s="34"/>
      <c r="F1" s="34"/>
      <c r="G1" s="34"/>
      <c r="H1" s="34"/>
      <c r="I1" s="34"/>
    </row>
    <row r="2" spans="1:17" ht="16.5" customHeight="1" x14ac:dyDescent="0.25">
      <c r="A2" s="34" t="s">
        <v>4</v>
      </c>
      <c r="B2" s="34"/>
      <c r="C2" s="34"/>
      <c r="D2" s="34"/>
      <c r="E2" s="34"/>
      <c r="F2" s="34"/>
      <c r="G2" s="34"/>
      <c r="H2" s="34"/>
      <c r="I2" s="34"/>
    </row>
    <row r="3" spans="1:17" ht="15" customHeight="1" thickBo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7" ht="15" customHeight="1" thickBot="1" x14ac:dyDescent="0.3">
      <c r="A4" s="35" t="s">
        <v>5</v>
      </c>
      <c r="B4" s="36" t="s">
        <v>6</v>
      </c>
      <c r="C4" s="37"/>
      <c r="D4" s="37"/>
      <c r="E4" s="37"/>
      <c r="F4" s="37"/>
      <c r="G4" s="36" t="s">
        <v>7</v>
      </c>
      <c r="H4" s="37"/>
      <c r="I4" s="37"/>
      <c r="J4" s="37"/>
      <c r="K4" s="37"/>
      <c r="L4" s="36" t="s">
        <v>8</v>
      </c>
      <c r="M4" s="37"/>
      <c r="N4" s="37"/>
      <c r="O4" s="37"/>
      <c r="P4" s="37"/>
      <c r="Q4" s="12"/>
    </row>
    <row r="5" spans="1:17" ht="15" customHeight="1" thickBot="1" x14ac:dyDescent="0.3">
      <c r="A5" s="35"/>
      <c r="B5" s="35" t="s">
        <v>9</v>
      </c>
      <c r="C5" s="36" t="s">
        <v>10</v>
      </c>
      <c r="D5" s="37"/>
      <c r="E5" s="37"/>
      <c r="F5" s="37"/>
      <c r="G5" s="35" t="s">
        <v>9</v>
      </c>
      <c r="H5" s="36" t="s">
        <v>10</v>
      </c>
      <c r="I5" s="37"/>
      <c r="J5" s="37"/>
      <c r="K5" s="37"/>
      <c r="L5" s="38" t="s">
        <v>9</v>
      </c>
      <c r="M5" s="36" t="s">
        <v>10</v>
      </c>
      <c r="N5" s="37"/>
      <c r="O5" s="37"/>
      <c r="P5" s="37"/>
      <c r="Q5" s="12"/>
    </row>
    <row r="6" spans="1:17" ht="34.5" customHeight="1" thickBot="1" x14ac:dyDescent="0.3">
      <c r="A6" s="35"/>
      <c r="B6" s="35"/>
      <c r="C6" s="7" t="s">
        <v>11</v>
      </c>
      <c r="D6" s="7" t="s">
        <v>12</v>
      </c>
      <c r="E6" s="7" t="s">
        <v>13</v>
      </c>
      <c r="F6" s="10" t="s">
        <v>114</v>
      </c>
      <c r="G6" s="35"/>
      <c r="H6" s="7" t="s">
        <v>11</v>
      </c>
      <c r="I6" s="7" t="s">
        <v>12</v>
      </c>
      <c r="J6" s="7" t="s">
        <v>13</v>
      </c>
      <c r="K6" s="7" t="s">
        <v>114</v>
      </c>
      <c r="L6" s="35"/>
      <c r="M6" s="9" t="s">
        <v>11</v>
      </c>
      <c r="N6" s="9" t="s">
        <v>12</v>
      </c>
      <c r="O6" s="9" t="s">
        <v>13</v>
      </c>
      <c r="P6" s="11" t="s">
        <v>114</v>
      </c>
      <c r="Q6" s="12"/>
    </row>
    <row r="7" spans="1:17" ht="15" customHeight="1" thickBot="1" x14ac:dyDescent="0.3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8">
        <v>16</v>
      </c>
      <c r="Q7" s="12"/>
    </row>
    <row r="8" spans="1:17" ht="23.25" customHeight="1" x14ac:dyDescent="0.25">
      <c r="A8" s="15" t="s">
        <v>14</v>
      </c>
      <c r="B8" s="16">
        <f>B9+B12</f>
        <v>7154276.3899999997</v>
      </c>
      <c r="C8" s="17">
        <v>0</v>
      </c>
      <c r="D8" s="17">
        <v>530100</v>
      </c>
      <c r="E8" s="17">
        <v>6564176.3899999997</v>
      </c>
      <c r="F8" s="17">
        <f>F9+F12</f>
        <v>60000</v>
      </c>
      <c r="G8" s="18">
        <v>2593000.9500000002</v>
      </c>
      <c r="H8" s="17">
        <v>0</v>
      </c>
      <c r="I8" s="17">
        <v>300852.2</v>
      </c>
      <c r="J8" s="17">
        <v>2292148.75</v>
      </c>
      <c r="K8" s="17">
        <v>0</v>
      </c>
      <c r="L8" s="19">
        <v>36.550605128030547</v>
      </c>
      <c r="M8" s="20">
        <v>0</v>
      </c>
      <c r="N8" s="20">
        <v>56.753857762686287</v>
      </c>
      <c r="O8" s="21">
        <v>34.919060881604373</v>
      </c>
      <c r="P8" s="21">
        <v>0</v>
      </c>
      <c r="Q8" s="12"/>
    </row>
    <row r="9" spans="1:17" ht="23.25" customHeight="1" x14ac:dyDescent="0.25">
      <c r="A9" s="1" t="s">
        <v>15</v>
      </c>
      <c r="B9" s="52">
        <v>530100</v>
      </c>
      <c r="C9" s="2">
        <v>0</v>
      </c>
      <c r="D9" s="2">
        <v>530100</v>
      </c>
      <c r="E9" s="2">
        <v>0</v>
      </c>
      <c r="F9" s="2">
        <v>0</v>
      </c>
      <c r="G9" s="48">
        <v>300852.2</v>
      </c>
      <c r="H9" s="2">
        <v>0</v>
      </c>
      <c r="I9" s="2">
        <v>300852.2</v>
      </c>
      <c r="J9" s="2">
        <v>0</v>
      </c>
      <c r="K9" s="2">
        <v>0</v>
      </c>
      <c r="L9" s="3">
        <f>G9/B9*100</f>
        <v>56.753857762686287</v>
      </c>
      <c r="M9" s="3"/>
      <c r="N9" s="3">
        <f t="shared" ref="N9:N24" si="0">I9/D9*100</f>
        <v>56.753857762686287</v>
      </c>
      <c r="O9" s="3"/>
      <c r="P9" s="3"/>
      <c r="Q9" s="12"/>
    </row>
    <row r="10" spans="1:17" ht="15" customHeight="1" x14ac:dyDescent="0.25">
      <c r="A10" s="13" t="s">
        <v>16</v>
      </c>
      <c r="B10" s="53">
        <v>331300</v>
      </c>
      <c r="C10" s="14">
        <v>0</v>
      </c>
      <c r="D10" s="14">
        <v>331300</v>
      </c>
      <c r="E10" s="14">
        <v>0</v>
      </c>
      <c r="F10" s="14">
        <v>0</v>
      </c>
      <c r="G10" s="49">
        <v>231300</v>
      </c>
      <c r="H10" s="14">
        <v>0</v>
      </c>
      <c r="I10" s="14">
        <v>231300</v>
      </c>
      <c r="J10" s="14">
        <v>0</v>
      </c>
      <c r="K10" s="14">
        <v>0</v>
      </c>
      <c r="L10" s="3">
        <f t="shared" ref="L10:L73" si="1">G10/B10*100</f>
        <v>69.815876848777549</v>
      </c>
      <c r="M10" s="3"/>
      <c r="N10" s="3">
        <f t="shared" si="0"/>
        <v>69.815876848777549</v>
      </c>
      <c r="O10" s="3"/>
      <c r="P10" s="3"/>
      <c r="Q10" s="12"/>
    </row>
    <row r="11" spans="1:17" ht="15" customHeight="1" x14ac:dyDescent="0.25">
      <c r="A11" s="13" t="s">
        <v>17</v>
      </c>
      <c r="B11" s="53">
        <v>198800</v>
      </c>
      <c r="C11" s="14">
        <v>0</v>
      </c>
      <c r="D11" s="14">
        <v>198800</v>
      </c>
      <c r="E11" s="14">
        <v>0</v>
      </c>
      <c r="F11" s="14">
        <v>0</v>
      </c>
      <c r="G11" s="49">
        <v>69552.2</v>
      </c>
      <c r="H11" s="14">
        <v>0</v>
      </c>
      <c r="I11" s="14">
        <v>69552.2</v>
      </c>
      <c r="J11" s="14">
        <v>0</v>
      </c>
      <c r="K11" s="14">
        <v>0</v>
      </c>
      <c r="L11" s="3">
        <f t="shared" si="1"/>
        <v>34.986016096579476</v>
      </c>
      <c r="M11" s="3"/>
      <c r="N11" s="3">
        <f t="shared" si="0"/>
        <v>34.986016096579476</v>
      </c>
      <c r="O11" s="3"/>
      <c r="P11" s="3"/>
      <c r="Q11" s="12"/>
    </row>
    <row r="12" spans="1:17" ht="23.25" customHeight="1" x14ac:dyDescent="0.25">
      <c r="A12" s="1" t="s">
        <v>18</v>
      </c>
      <c r="B12" s="52">
        <f>B13</f>
        <v>6624176.3899999997</v>
      </c>
      <c r="C12" s="2">
        <v>0</v>
      </c>
      <c r="D12" s="2">
        <v>0</v>
      </c>
      <c r="E12" s="2">
        <v>6564176.3899999997</v>
      </c>
      <c r="F12" s="2">
        <f>F13</f>
        <v>60000</v>
      </c>
      <c r="G12" s="48">
        <v>2292148.75</v>
      </c>
      <c r="H12" s="2">
        <v>0</v>
      </c>
      <c r="I12" s="2">
        <v>0</v>
      </c>
      <c r="J12" s="2">
        <v>2292148.75</v>
      </c>
      <c r="K12" s="2">
        <v>0</v>
      </c>
      <c r="L12" s="3">
        <f t="shared" si="1"/>
        <v>34.602773462679487</v>
      </c>
      <c r="M12" s="3"/>
      <c r="N12" s="3"/>
      <c r="O12" s="3">
        <f t="shared" ref="O12:P73" si="2">J12/E12*100</f>
        <v>34.919060881604373</v>
      </c>
      <c r="P12" s="3">
        <f t="shared" si="2"/>
        <v>0</v>
      </c>
      <c r="Q12" s="12"/>
    </row>
    <row r="13" spans="1:17" ht="15" customHeight="1" x14ac:dyDescent="0.25">
      <c r="A13" s="13" t="s">
        <v>19</v>
      </c>
      <c r="B13" s="53">
        <f>SUM(C13:F13)</f>
        <v>6624176.3899999997</v>
      </c>
      <c r="C13" s="14">
        <v>0</v>
      </c>
      <c r="D13" s="14">
        <v>0</v>
      </c>
      <c r="E13" s="14">
        <v>6564176.3899999997</v>
      </c>
      <c r="F13" s="14">
        <v>60000</v>
      </c>
      <c r="G13" s="49">
        <v>2292148.75</v>
      </c>
      <c r="H13" s="14">
        <v>0</v>
      </c>
      <c r="I13" s="14">
        <v>0</v>
      </c>
      <c r="J13" s="14">
        <v>2292148.75</v>
      </c>
      <c r="K13" s="14">
        <v>0</v>
      </c>
      <c r="L13" s="3">
        <f t="shared" si="1"/>
        <v>34.602773462679487</v>
      </c>
      <c r="M13" s="3"/>
      <c r="N13" s="3"/>
      <c r="O13" s="3">
        <f t="shared" si="2"/>
        <v>34.919060881604373</v>
      </c>
      <c r="P13" s="3">
        <f t="shared" si="2"/>
        <v>0</v>
      </c>
      <c r="Q13" s="12"/>
    </row>
    <row r="14" spans="1:17" ht="23.25" customHeight="1" x14ac:dyDescent="0.25">
      <c r="A14" s="22" t="s">
        <v>20</v>
      </c>
      <c r="B14" s="23">
        <v>2160673.44</v>
      </c>
      <c r="C14" s="24">
        <v>277198.99</v>
      </c>
      <c r="D14" s="24">
        <v>1553474.45</v>
      </c>
      <c r="E14" s="24">
        <v>330000</v>
      </c>
      <c r="F14" s="24">
        <v>0</v>
      </c>
      <c r="G14" s="25">
        <v>2160673.44</v>
      </c>
      <c r="H14" s="24">
        <v>277198.99</v>
      </c>
      <c r="I14" s="24">
        <v>1553474.45</v>
      </c>
      <c r="J14" s="24">
        <v>330000</v>
      </c>
      <c r="K14" s="24">
        <v>0</v>
      </c>
      <c r="L14" s="39">
        <f t="shared" si="1"/>
        <v>100</v>
      </c>
      <c r="M14" s="39">
        <f t="shared" ref="M14:N73" si="3">H14/C14*100</f>
        <v>100</v>
      </c>
      <c r="N14" s="39">
        <f t="shared" si="0"/>
        <v>100</v>
      </c>
      <c r="O14" s="39">
        <f t="shared" si="2"/>
        <v>100</v>
      </c>
      <c r="P14" s="39"/>
      <c r="Q14" s="12"/>
    </row>
    <row r="15" spans="1:17" ht="23.25" customHeight="1" x14ac:dyDescent="0.25">
      <c r="A15" s="1" t="s">
        <v>21</v>
      </c>
      <c r="B15" s="52">
        <v>2160673.44</v>
      </c>
      <c r="C15" s="2">
        <v>277198.99</v>
      </c>
      <c r="D15" s="2">
        <v>1553474.45</v>
      </c>
      <c r="E15" s="2">
        <v>330000</v>
      </c>
      <c r="F15" s="2">
        <v>0</v>
      </c>
      <c r="G15" s="48">
        <v>2160673.44</v>
      </c>
      <c r="H15" s="2">
        <v>277198.99</v>
      </c>
      <c r="I15" s="2">
        <v>1553474.45</v>
      </c>
      <c r="J15" s="2">
        <v>330000</v>
      </c>
      <c r="K15" s="2">
        <v>0</v>
      </c>
      <c r="L15" s="3">
        <f t="shared" si="1"/>
        <v>100</v>
      </c>
      <c r="M15" s="3">
        <f t="shared" si="3"/>
        <v>100</v>
      </c>
      <c r="N15" s="3">
        <f t="shared" si="0"/>
        <v>100</v>
      </c>
      <c r="O15" s="3">
        <f t="shared" si="2"/>
        <v>100</v>
      </c>
      <c r="P15" s="3"/>
      <c r="Q15" s="12"/>
    </row>
    <row r="16" spans="1:17" ht="15" customHeight="1" x14ac:dyDescent="0.25">
      <c r="A16" s="13" t="s">
        <v>22</v>
      </c>
      <c r="B16" s="53">
        <v>2160673.44</v>
      </c>
      <c r="C16" s="14">
        <v>277198.99</v>
      </c>
      <c r="D16" s="14">
        <v>1553474.45</v>
      </c>
      <c r="E16" s="14">
        <v>330000</v>
      </c>
      <c r="F16" s="14">
        <v>0</v>
      </c>
      <c r="G16" s="49">
        <v>2160673.44</v>
      </c>
      <c r="H16" s="14">
        <v>277198.99</v>
      </c>
      <c r="I16" s="14">
        <v>1553474.45</v>
      </c>
      <c r="J16" s="14">
        <v>330000</v>
      </c>
      <c r="K16" s="14">
        <v>0</v>
      </c>
      <c r="L16" s="3">
        <f t="shared" si="1"/>
        <v>100</v>
      </c>
      <c r="M16" s="3">
        <f t="shared" si="3"/>
        <v>100</v>
      </c>
      <c r="N16" s="3">
        <f t="shared" si="0"/>
        <v>100</v>
      </c>
      <c r="O16" s="3">
        <f t="shared" si="2"/>
        <v>100</v>
      </c>
      <c r="P16" s="3"/>
      <c r="Q16" s="12"/>
    </row>
    <row r="17" spans="1:17" ht="23.25" customHeight="1" x14ac:dyDescent="0.25">
      <c r="A17" s="22" t="s">
        <v>23</v>
      </c>
      <c r="B17" s="23">
        <f>B18</f>
        <v>43098354.640000001</v>
      </c>
      <c r="C17" s="24">
        <v>0</v>
      </c>
      <c r="D17" s="24">
        <f>D18</f>
        <v>21383826</v>
      </c>
      <c r="E17" s="24">
        <f>E18</f>
        <v>21714528.640000001</v>
      </c>
      <c r="F17" s="24">
        <v>0</v>
      </c>
      <c r="G17" s="25">
        <f>G18</f>
        <v>27806208.77</v>
      </c>
      <c r="H17" s="24">
        <v>0</v>
      </c>
      <c r="I17" s="24">
        <f>I18</f>
        <v>14097779.129999999</v>
      </c>
      <c r="J17" s="24">
        <f>J18</f>
        <v>13708429.640000001</v>
      </c>
      <c r="K17" s="24">
        <v>0</v>
      </c>
      <c r="L17" s="39">
        <f t="shared" si="1"/>
        <v>64.518028593585314</v>
      </c>
      <c r="M17" s="39"/>
      <c r="N17" s="39">
        <f t="shared" si="0"/>
        <v>65.927300053788301</v>
      </c>
      <c r="O17" s="39">
        <f t="shared" si="2"/>
        <v>63.130219712657784</v>
      </c>
      <c r="P17" s="39"/>
      <c r="Q17" s="12"/>
    </row>
    <row r="18" spans="1:17" ht="23.25" customHeight="1" x14ac:dyDescent="0.25">
      <c r="A18" s="1" t="s">
        <v>24</v>
      </c>
      <c r="B18" s="52">
        <f>B19</f>
        <v>43098354.640000001</v>
      </c>
      <c r="C18" s="2">
        <v>0</v>
      </c>
      <c r="D18" s="2">
        <f>D19</f>
        <v>21383826</v>
      </c>
      <c r="E18" s="2">
        <f>E19</f>
        <v>21714528.640000001</v>
      </c>
      <c r="F18" s="2">
        <v>0</v>
      </c>
      <c r="G18" s="48">
        <f>G19</f>
        <v>27806208.77</v>
      </c>
      <c r="H18" s="2">
        <v>0</v>
      </c>
      <c r="I18" s="2">
        <f>I19</f>
        <v>14097779.129999999</v>
      </c>
      <c r="J18" s="2">
        <f>J19</f>
        <v>13708429.640000001</v>
      </c>
      <c r="K18" s="2">
        <v>0</v>
      </c>
      <c r="L18" s="3">
        <f t="shared" si="1"/>
        <v>64.518028593585314</v>
      </c>
      <c r="M18" s="3"/>
      <c r="N18" s="3">
        <f t="shared" si="0"/>
        <v>65.927300053788301</v>
      </c>
      <c r="O18" s="3">
        <f t="shared" si="2"/>
        <v>63.130219712657784</v>
      </c>
      <c r="P18" s="3"/>
      <c r="Q18" s="12"/>
    </row>
    <row r="19" spans="1:17" ht="23.25" customHeight="1" x14ac:dyDescent="0.25">
      <c r="A19" s="13" t="s">
        <v>25</v>
      </c>
      <c r="B19" s="53">
        <f>SUM(C19:E19)</f>
        <v>43098354.640000001</v>
      </c>
      <c r="C19" s="14">
        <v>0</v>
      </c>
      <c r="D19" s="14">
        <f>15097000+6286826</f>
        <v>21383826</v>
      </c>
      <c r="E19" s="14">
        <f>4460790.17+17253738.47</f>
        <v>21714528.640000001</v>
      </c>
      <c r="F19" s="14">
        <v>0</v>
      </c>
      <c r="G19" s="49">
        <f>SUM(H19:J19)</f>
        <v>27806208.77</v>
      </c>
      <c r="H19" s="14">
        <v>0</v>
      </c>
      <c r="I19" s="14">
        <f>9152500+4945279.13</f>
        <v>14097779.129999999</v>
      </c>
      <c r="J19" s="14">
        <f>139378.18+13569051.46</f>
        <v>13708429.640000001</v>
      </c>
      <c r="K19" s="14">
        <v>0</v>
      </c>
      <c r="L19" s="3">
        <f t="shared" si="1"/>
        <v>64.518028593585314</v>
      </c>
      <c r="M19" s="3"/>
      <c r="N19" s="3">
        <f t="shared" si="0"/>
        <v>65.927300053788301</v>
      </c>
      <c r="O19" s="3">
        <f t="shared" si="2"/>
        <v>63.130219712657784</v>
      </c>
      <c r="P19" s="3"/>
      <c r="Q19" s="12"/>
    </row>
    <row r="20" spans="1:17" ht="23.25" customHeight="1" x14ac:dyDescent="0.25">
      <c r="A20" s="22" t="s">
        <v>26</v>
      </c>
      <c r="B20" s="23">
        <f>B21+B23</f>
        <v>38130061.939999998</v>
      </c>
      <c r="C20" s="23">
        <f t="shared" ref="C20:E20" si="4">C21+C23</f>
        <v>0</v>
      </c>
      <c r="D20" s="23">
        <f t="shared" si="4"/>
        <v>17788641.16</v>
      </c>
      <c r="E20" s="23">
        <f t="shared" si="4"/>
        <v>20341420.780000001</v>
      </c>
      <c r="F20" s="24">
        <v>0</v>
      </c>
      <c r="G20" s="25">
        <f>G21+G23</f>
        <v>19442606.009999998</v>
      </c>
      <c r="H20" s="25">
        <f t="shared" ref="H20:J20" si="5">H21+H23</f>
        <v>0</v>
      </c>
      <c r="I20" s="25">
        <f t="shared" si="5"/>
        <v>12074220.689999999</v>
      </c>
      <c r="J20" s="25">
        <f t="shared" si="5"/>
        <v>7368385.3200000003</v>
      </c>
      <c r="K20" s="24">
        <v>0</v>
      </c>
      <c r="L20" s="39">
        <f t="shared" si="1"/>
        <v>50.990229285738209</v>
      </c>
      <c r="M20" s="39"/>
      <c r="N20" s="39">
        <f t="shared" si="0"/>
        <v>67.876014707353846</v>
      </c>
      <c r="O20" s="39">
        <f t="shared" si="2"/>
        <v>36.223552915461596</v>
      </c>
      <c r="P20" s="39"/>
      <c r="Q20" s="12"/>
    </row>
    <row r="21" spans="1:17" ht="23.25" customHeight="1" x14ac:dyDescent="0.25">
      <c r="A21" s="1" t="s">
        <v>27</v>
      </c>
      <c r="B21" s="52">
        <f>B22</f>
        <v>15788991.59</v>
      </c>
      <c r="C21" s="2">
        <v>0</v>
      </c>
      <c r="D21" s="2">
        <f>D22</f>
        <v>12203413.16</v>
      </c>
      <c r="E21" s="2">
        <f>E22</f>
        <v>3585578.43</v>
      </c>
      <c r="F21" s="2">
        <v>0</v>
      </c>
      <c r="G21" s="48">
        <f>G22</f>
        <v>10060835.639999999</v>
      </c>
      <c r="H21" s="2">
        <v>0</v>
      </c>
      <c r="I21" s="2">
        <f>I22</f>
        <v>9098020.9399999995</v>
      </c>
      <c r="J21" s="2">
        <f>J22</f>
        <v>962814.7</v>
      </c>
      <c r="K21" s="2">
        <v>0</v>
      </c>
      <c r="L21" s="3">
        <f t="shared" si="1"/>
        <v>63.720571276838577</v>
      </c>
      <c r="M21" s="3"/>
      <c r="N21" s="3">
        <f t="shared" si="0"/>
        <v>74.553084622433602</v>
      </c>
      <c r="O21" s="3">
        <f t="shared" si="2"/>
        <v>26.852423361995736</v>
      </c>
      <c r="P21" s="3"/>
      <c r="Q21" s="12"/>
    </row>
    <row r="22" spans="1:17" ht="15" customHeight="1" x14ac:dyDescent="0.25">
      <c r="A22" s="13" t="s">
        <v>28</v>
      </c>
      <c r="B22" s="53">
        <f>SUM(C22:E22)</f>
        <v>15788991.59</v>
      </c>
      <c r="C22" s="14">
        <v>0</v>
      </c>
      <c r="D22" s="14">
        <f>9762407.71+2441005.45</f>
        <v>12203413.16</v>
      </c>
      <c r="E22" s="14">
        <f>2539433.24+1046145.19</f>
        <v>3585578.43</v>
      </c>
      <c r="F22" s="14">
        <v>0</v>
      </c>
      <c r="G22" s="49">
        <f>SUM(H22:J22)</f>
        <v>10060835.639999999</v>
      </c>
      <c r="H22" s="14">
        <v>0</v>
      </c>
      <c r="I22" s="14">
        <f>7922920+1175100.94</f>
        <v>9098020.9399999995</v>
      </c>
      <c r="J22" s="14">
        <f>459200+503614.7</f>
        <v>962814.7</v>
      </c>
      <c r="K22" s="14">
        <v>0</v>
      </c>
      <c r="L22" s="3">
        <f t="shared" si="1"/>
        <v>63.720571276838577</v>
      </c>
      <c r="M22" s="3"/>
      <c r="N22" s="3">
        <f t="shared" si="0"/>
        <v>74.553084622433602</v>
      </c>
      <c r="O22" s="3">
        <f t="shared" si="2"/>
        <v>26.852423361995736</v>
      </c>
      <c r="P22" s="3"/>
      <c r="Q22" s="12"/>
    </row>
    <row r="23" spans="1:17" ht="23.25" customHeight="1" x14ac:dyDescent="0.25">
      <c r="A23" s="1" t="s">
        <v>29</v>
      </c>
      <c r="B23" s="52">
        <f>B24+B25+B26</f>
        <v>22341070.350000001</v>
      </c>
      <c r="C23" s="2">
        <f t="shared" ref="C23:J23" si="6">C24+C25+C26</f>
        <v>0</v>
      </c>
      <c r="D23" s="2">
        <f t="shared" si="6"/>
        <v>5585228</v>
      </c>
      <c r="E23" s="2">
        <f t="shared" si="6"/>
        <v>16755842.350000001</v>
      </c>
      <c r="F23" s="2">
        <f t="shared" si="6"/>
        <v>0</v>
      </c>
      <c r="G23" s="48">
        <f t="shared" si="6"/>
        <v>9381770.3699999992</v>
      </c>
      <c r="H23" s="2">
        <f t="shared" si="6"/>
        <v>0</v>
      </c>
      <c r="I23" s="2">
        <f t="shared" si="6"/>
        <v>2976199.75</v>
      </c>
      <c r="J23" s="2">
        <f t="shared" si="6"/>
        <v>6405570.6200000001</v>
      </c>
      <c r="K23" s="2">
        <v>0</v>
      </c>
      <c r="L23" s="3">
        <f t="shared" si="1"/>
        <v>41.993379113100545</v>
      </c>
      <c r="M23" s="3"/>
      <c r="N23" s="3">
        <f t="shared" si="0"/>
        <v>53.286987567920228</v>
      </c>
      <c r="O23" s="3">
        <f t="shared" si="2"/>
        <v>38.228878537998419</v>
      </c>
      <c r="P23" s="3"/>
      <c r="Q23" s="12"/>
    </row>
    <row r="24" spans="1:17" ht="23.25" customHeight="1" x14ac:dyDescent="0.25">
      <c r="A24" s="13" t="s">
        <v>118</v>
      </c>
      <c r="B24" s="53">
        <f>SUM(C24:E24)</f>
        <v>9920937.7100000009</v>
      </c>
      <c r="C24" s="14"/>
      <c r="D24" s="14">
        <v>3326121.22</v>
      </c>
      <c r="E24" s="14">
        <v>6594816.4900000002</v>
      </c>
      <c r="F24" s="14"/>
      <c r="G24" s="49">
        <f>SUM(H24:J24)</f>
        <v>5303856.96</v>
      </c>
      <c r="H24" s="14"/>
      <c r="I24" s="14">
        <v>2631455.77</v>
      </c>
      <c r="J24" s="14">
        <v>2672401.19</v>
      </c>
      <c r="K24" s="14"/>
      <c r="L24" s="3">
        <f t="shared" si="1"/>
        <v>53.461246457115386</v>
      </c>
      <c r="M24" s="3"/>
      <c r="N24" s="3">
        <f t="shared" si="0"/>
        <v>79.114848676501325</v>
      </c>
      <c r="O24" s="3">
        <f t="shared" si="2"/>
        <v>40.522752893158973</v>
      </c>
      <c r="P24" s="3"/>
      <c r="Q24" s="12"/>
    </row>
    <row r="25" spans="1:17" ht="23.25" customHeight="1" x14ac:dyDescent="0.25">
      <c r="A25" s="13" t="s">
        <v>30</v>
      </c>
      <c r="B25" s="53">
        <f>SUM(C25:E25)</f>
        <v>11740747.24</v>
      </c>
      <c r="C25" s="14">
        <v>0</v>
      </c>
      <c r="D25" s="14">
        <v>2259106.7799999998</v>
      </c>
      <c r="E25" s="14">
        <f>240000+9241640.46</f>
        <v>9481640.4600000009</v>
      </c>
      <c r="F25" s="14">
        <v>0</v>
      </c>
      <c r="G25" s="49">
        <f>SUM(H25:J25)</f>
        <v>3806911.92</v>
      </c>
      <c r="H25" s="14">
        <v>0</v>
      </c>
      <c r="I25" s="14">
        <v>344743.98</v>
      </c>
      <c r="J25" s="14">
        <v>3462167.94</v>
      </c>
      <c r="K25" s="14">
        <v>0</v>
      </c>
      <c r="L25" s="3">
        <f t="shared" si="1"/>
        <v>32.424783893056535</v>
      </c>
      <c r="M25" s="3"/>
      <c r="N25" s="3">
        <f t="shared" si="3"/>
        <v>15.26018969320255</v>
      </c>
      <c r="O25" s="3">
        <f t="shared" si="2"/>
        <v>36.514440244868766</v>
      </c>
      <c r="P25" s="3"/>
      <c r="Q25" s="12"/>
    </row>
    <row r="26" spans="1:17" ht="15" customHeight="1" x14ac:dyDescent="0.25">
      <c r="A26" s="13" t="s">
        <v>31</v>
      </c>
      <c r="B26" s="53">
        <f>SUM(C26:E26)</f>
        <v>679385.4</v>
      </c>
      <c r="C26" s="14">
        <v>0</v>
      </c>
      <c r="D26" s="14">
        <v>0</v>
      </c>
      <c r="E26" s="14">
        <f>499385.4+180000</f>
        <v>679385.4</v>
      </c>
      <c r="F26" s="14">
        <v>0</v>
      </c>
      <c r="G26" s="49">
        <f>SUM(H26:J26)</f>
        <v>271001.49</v>
      </c>
      <c r="H26" s="14">
        <v>0</v>
      </c>
      <c r="I26" s="14">
        <v>0</v>
      </c>
      <c r="J26" s="14">
        <f>181205.2+89796.29</f>
        <v>271001.49</v>
      </c>
      <c r="K26" s="14">
        <v>0</v>
      </c>
      <c r="L26" s="3">
        <f t="shared" si="1"/>
        <v>39.889213103490299</v>
      </c>
      <c r="M26" s="3"/>
      <c r="N26" s="3"/>
      <c r="O26" s="3">
        <f t="shared" si="2"/>
        <v>39.889213103490299</v>
      </c>
      <c r="P26" s="3"/>
      <c r="Q26" s="12"/>
    </row>
    <row r="27" spans="1:17" ht="23.25" customHeight="1" x14ac:dyDescent="0.25">
      <c r="A27" s="22" t="s">
        <v>32</v>
      </c>
      <c r="B27" s="23">
        <v>400000</v>
      </c>
      <c r="C27" s="24">
        <v>0</v>
      </c>
      <c r="D27" s="24">
        <v>0</v>
      </c>
      <c r="E27" s="24">
        <v>400000</v>
      </c>
      <c r="F27" s="24">
        <v>0</v>
      </c>
      <c r="G27" s="25">
        <v>5000</v>
      </c>
      <c r="H27" s="24">
        <v>0</v>
      </c>
      <c r="I27" s="24">
        <v>0</v>
      </c>
      <c r="J27" s="24">
        <v>5000</v>
      </c>
      <c r="K27" s="24">
        <v>0</v>
      </c>
      <c r="L27" s="39">
        <f t="shared" si="1"/>
        <v>1.25</v>
      </c>
      <c r="M27" s="39"/>
      <c r="N27" s="39"/>
      <c r="O27" s="39">
        <f t="shared" si="2"/>
        <v>1.25</v>
      </c>
      <c r="P27" s="39"/>
      <c r="Q27" s="12"/>
    </row>
    <row r="28" spans="1:17" ht="23.25" customHeight="1" x14ac:dyDescent="0.25">
      <c r="A28" s="1" t="s">
        <v>33</v>
      </c>
      <c r="B28" s="52">
        <v>400000</v>
      </c>
      <c r="C28" s="2">
        <v>0</v>
      </c>
      <c r="D28" s="2">
        <v>0</v>
      </c>
      <c r="E28" s="2">
        <v>400000</v>
      </c>
      <c r="F28" s="2">
        <v>0</v>
      </c>
      <c r="G28" s="48">
        <v>5000</v>
      </c>
      <c r="H28" s="2">
        <v>0</v>
      </c>
      <c r="I28" s="2">
        <v>0</v>
      </c>
      <c r="J28" s="2">
        <v>5000</v>
      </c>
      <c r="K28" s="2">
        <v>0</v>
      </c>
      <c r="L28" s="3">
        <f t="shared" si="1"/>
        <v>1.25</v>
      </c>
      <c r="M28" s="3"/>
      <c r="N28" s="3"/>
      <c r="O28" s="3">
        <f t="shared" si="2"/>
        <v>1.25</v>
      </c>
      <c r="P28" s="3"/>
      <c r="Q28" s="12"/>
    </row>
    <row r="29" spans="1:17" ht="15" customHeight="1" x14ac:dyDescent="0.25">
      <c r="A29" s="13" t="s">
        <v>34</v>
      </c>
      <c r="B29" s="53">
        <v>400000</v>
      </c>
      <c r="C29" s="14">
        <v>0</v>
      </c>
      <c r="D29" s="14">
        <v>0</v>
      </c>
      <c r="E29" s="14">
        <v>400000</v>
      </c>
      <c r="F29" s="14">
        <v>0</v>
      </c>
      <c r="G29" s="49">
        <v>5000</v>
      </c>
      <c r="H29" s="14">
        <v>0</v>
      </c>
      <c r="I29" s="14">
        <v>0</v>
      </c>
      <c r="J29" s="14">
        <v>5000</v>
      </c>
      <c r="K29" s="14">
        <v>0</v>
      </c>
      <c r="L29" s="3">
        <f t="shared" si="1"/>
        <v>1.25</v>
      </c>
      <c r="M29" s="3"/>
      <c r="N29" s="3"/>
      <c r="O29" s="3">
        <f t="shared" si="2"/>
        <v>1.25</v>
      </c>
      <c r="P29" s="3"/>
      <c r="Q29" s="12"/>
    </row>
    <row r="30" spans="1:17" ht="34.5" customHeight="1" x14ac:dyDescent="0.25">
      <c r="A30" s="22" t="s">
        <v>35</v>
      </c>
      <c r="B30" s="23">
        <f>SUM(C30:E30)</f>
        <v>111267828.05</v>
      </c>
      <c r="C30" s="24">
        <f>C31+C35</f>
        <v>4571700</v>
      </c>
      <c r="D30" s="24">
        <f t="shared" ref="D30:E30" si="7">D31+D35</f>
        <v>4729492</v>
      </c>
      <c r="E30" s="24">
        <f t="shared" si="7"/>
        <v>101966636.05</v>
      </c>
      <c r="F30" s="24">
        <v>0</v>
      </c>
      <c r="G30" s="25">
        <f>SUM(H30:J30)</f>
        <v>55843520.199999996</v>
      </c>
      <c r="H30" s="24">
        <f t="shared" ref="H30:J30" si="8">H31+H35</f>
        <v>1852587.97</v>
      </c>
      <c r="I30" s="24">
        <f t="shared" si="8"/>
        <v>1340803.47</v>
      </c>
      <c r="J30" s="24">
        <f t="shared" si="8"/>
        <v>52650128.759999998</v>
      </c>
      <c r="K30" s="24">
        <v>0</v>
      </c>
      <c r="L30" s="39">
        <f t="shared" si="1"/>
        <v>50.188379856669627</v>
      </c>
      <c r="M30" s="39">
        <f t="shared" si="3"/>
        <v>40.522955793249778</v>
      </c>
      <c r="N30" s="39">
        <f t="shared" si="3"/>
        <v>28.349841166873734</v>
      </c>
      <c r="O30" s="39">
        <f t="shared" si="2"/>
        <v>51.634662865785494</v>
      </c>
      <c r="P30" s="39"/>
      <c r="Q30" s="12"/>
    </row>
    <row r="31" spans="1:17" ht="45.75" customHeight="1" x14ac:dyDescent="0.25">
      <c r="A31" s="1" t="s">
        <v>36</v>
      </c>
      <c r="B31" s="52">
        <f>SUM(C31:E31)</f>
        <v>110567828.05</v>
      </c>
      <c r="C31" s="2">
        <f>SUM(C32:C34)</f>
        <v>4571700</v>
      </c>
      <c r="D31" s="2">
        <f t="shared" ref="D31:F31" si="9">SUM(D32:D34)</f>
        <v>4729492</v>
      </c>
      <c r="E31" s="2">
        <f t="shared" si="9"/>
        <v>101266636.05</v>
      </c>
      <c r="F31" s="2">
        <f t="shared" si="9"/>
        <v>0</v>
      </c>
      <c r="G31" s="48">
        <f>SUM(H31:J31)</f>
        <v>55553887.599999994</v>
      </c>
      <c r="H31" s="2">
        <f t="shared" ref="H31:K31" si="10">SUM(H32:H34)</f>
        <v>1852587.97</v>
      </c>
      <c r="I31" s="2">
        <f t="shared" si="10"/>
        <v>1340803.47</v>
      </c>
      <c r="J31" s="2">
        <f t="shared" si="10"/>
        <v>52360496.159999996</v>
      </c>
      <c r="K31" s="2">
        <f t="shared" si="10"/>
        <v>0</v>
      </c>
      <c r="L31" s="3">
        <f t="shared" si="1"/>
        <v>50.244170098808404</v>
      </c>
      <c r="M31" s="3">
        <f t="shared" si="3"/>
        <v>40.522955793249778</v>
      </c>
      <c r="N31" s="3">
        <f t="shared" si="3"/>
        <v>28.349841166873734</v>
      </c>
      <c r="O31" s="3">
        <f t="shared" si="2"/>
        <v>51.705574710852652</v>
      </c>
      <c r="P31" s="3"/>
      <c r="Q31" s="12"/>
    </row>
    <row r="32" spans="1:17" ht="15" customHeight="1" x14ac:dyDescent="0.25">
      <c r="A32" s="13" t="s">
        <v>37</v>
      </c>
      <c r="B32" s="53">
        <f>SUM(C32:E32)</f>
        <v>101932302.45</v>
      </c>
      <c r="C32" s="14">
        <v>4571700</v>
      </c>
      <c r="D32" s="14">
        <v>4729492</v>
      </c>
      <c r="E32" s="14">
        <f>49491263.21+43139847.24</f>
        <v>92631110.450000003</v>
      </c>
      <c r="F32" s="14">
        <v>0</v>
      </c>
      <c r="G32" s="49">
        <f t="shared" ref="G32:G34" si="11">SUM(H32:J32)</f>
        <v>51983356.659999996</v>
      </c>
      <c r="H32" s="14">
        <v>1852587.97</v>
      </c>
      <c r="I32" s="14">
        <v>1340803.47</v>
      </c>
      <c r="J32" s="14">
        <f>29594980.28+19194984.94</f>
        <v>48789965.219999999</v>
      </c>
      <c r="K32" s="14">
        <v>0</v>
      </c>
      <c r="L32" s="3">
        <f t="shared" si="1"/>
        <v>50.997922553058153</v>
      </c>
      <c r="M32" s="3">
        <f t="shared" si="3"/>
        <v>40.522955793249778</v>
      </c>
      <c r="N32" s="3">
        <f t="shared" si="3"/>
        <v>28.349841166873734</v>
      </c>
      <c r="O32" s="3">
        <f t="shared" si="2"/>
        <v>52.67125157301836</v>
      </c>
      <c r="P32" s="3"/>
      <c r="Q32" s="12"/>
    </row>
    <row r="33" spans="1:17" ht="15" customHeight="1" x14ac:dyDescent="0.25">
      <c r="A33" s="13" t="s">
        <v>38</v>
      </c>
      <c r="B33" s="53">
        <f t="shared" ref="B33:B34" si="12">SUM(C33:E33)</f>
        <v>8535525.5999999996</v>
      </c>
      <c r="C33" s="14">
        <v>0</v>
      </c>
      <c r="D33" s="14">
        <v>0</v>
      </c>
      <c r="E33" s="14">
        <v>8535525.5999999996</v>
      </c>
      <c r="F33" s="14">
        <v>0</v>
      </c>
      <c r="G33" s="49">
        <f t="shared" si="11"/>
        <v>3560530.94</v>
      </c>
      <c r="H33" s="14">
        <v>0</v>
      </c>
      <c r="I33" s="14">
        <v>0</v>
      </c>
      <c r="J33" s="14">
        <v>3560530.94</v>
      </c>
      <c r="K33" s="14">
        <v>0</v>
      </c>
      <c r="L33" s="3">
        <f t="shared" si="1"/>
        <v>41.714255300224281</v>
      </c>
      <c r="M33" s="3"/>
      <c r="N33" s="3"/>
      <c r="O33" s="3">
        <f t="shared" si="2"/>
        <v>41.714255300224281</v>
      </c>
      <c r="P33" s="3"/>
      <c r="Q33" s="12"/>
    </row>
    <row r="34" spans="1:17" ht="23.25" customHeight="1" x14ac:dyDescent="0.25">
      <c r="A34" s="13" t="s">
        <v>39</v>
      </c>
      <c r="B34" s="53">
        <f t="shared" si="12"/>
        <v>100000</v>
      </c>
      <c r="C34" s="14">
        <v>0</v>
      </c>
      <c r="D34" s="14">
        <v>0</v>
      </c>
      <c r="E34" s="14">
        <v>100000</v>
      </c>
      <c r="F34" s="14">
        <v>0</v>
      </c>
      <c r="G34" s="49">
        <f t="shared" si="11"/>
        <v>10000</v>
      </c>
      <c r="H34" s="14">
        <v>0</v>
      </c>
      <c r="I34" s="14">
        <v>0</v>
      </c>
      <c r="J34" s="14">
        <v>10000</v>
      </c>
      <c r="K34" s="14">
        <v>0</v>
      </c>
      <c r="L34" s="3">
        <f t="shared" si="1"/>
        <v>10</v>
      </c>
      <c r="M34" s="3"/>
      <c r="N34" s="3"/>
      <c r="O34" s="3">
        <f t="shared" si="2"/>
        <v>10</v>
      </c>
      <c r="P34" s="3"/>
      <c r="Q34" s="12"/>
    </row>
    <row r="35" spans="1:17" ht="23.25" customHeight="1" x14ac:dyDescent="0.25">
      <c r="A35" s="1" t="s">
        <v>40</v>
      </c>
      <c r="B35" s="52">
        <v>700000</v>
      </c>
      <c r="C35" s="2">
        <v>0</v>
      </c>
      <c r="D35" s="2">
        <v>0</v>
      </c>
      <c r="E35" s="2">
        <v>700000</v>
      </c>
      <c r="F35" s="2">
        <v>0</v>
      </c>
      <c r="G35" s="48">
        <v>289632.59999999998</v>
      </c>
      <c r="H35" s="2">
        <v>0</v>
      </c>
      <c r="I35" s="2">
        <v>0</v>
      </c>
      <c r="J35" s="2">
        <v>289632.59999999998</v>
      </c>
      <c r="K35" s="2">
        <v>0</v>
      </c>
      <c r="L35" s="3">
        <f t="shared" si="1"/>
        <v>41.376085714285708</v>
      </c>
      <c r="M35" s="3"/>
      <c r="N35" s="3"/>
      <c r="O35" s="3">
        <f t="shared" si="2"/>
        <v>41.376085714285708</v>
      </c>
      <c r="P35" s="3"/>
      <c r="Q35" s="12"/>
    </row>
    <row r="36" spans="1:17" ht="15" customHeight="1" x14ac:dyDescent="0.25">
      <c r="A36" s="13" t="s">
        <v>41</v>
      </c>
      <c r="B36" s="53">
        <v>700000</v>
      </c>
      <c r="C36" s="14">
        <v>0</v>
      </c>
      <c r="D36" s="14">
        <v>0</v>
      </c>
      <c r="E36" s="14">
        <v>700000</v>
      </c>
      <c r="F36" s="14">
        <v>0</v>
      </c>
      <c r="G36" s="49">
        <v>289632.59999999998</v>
      </c>
      <c r="H36" s="14">
        <v>0</v>
      </c>
      <c r="I36" s="14">
        <v>0</v>
      </c>
      <c r="J36" s="14">
        <v>289632.59999999998</v>
      </c>
      <c r="K36" s="14">
        <v>0</v>
      </c>
      <c r="L36" s="3">
        <f t="shared" si="1"/>
        <v>41.376085714285708</v>
      </c>
      <c r="M36" s="3"/>
      <c r="N36" s="3"/>
      <c r="O36" s="3">
        <f t="shared" si="2"/>
        <v>41.376085714285708</v>
      </c>
      <c r="P36" s="3"/>
      <c r="Q36" s="12"/>
    </row>
    <row r="37" spans="1:17" ht="23.25" customHeight="1" x14ac:dyDescent="0.25">
      <c r="A37" s="22" t="s">
        <v>42</v>
      </c>
      <c r="B37" s="23">
        <f>B38+B41</f>
        <v>97744027.289999992</v>
      </c>
      <c r="C37" s="24">
        <f>C38+C41</f>
        <v>0</v>
      </c>
      <c r="D37" s="24">
        <f t="shared" ref="D37:E37" si="13">D38+D41</f>
        <v>0</v>
      </c>
      <c r="E37" s="24">
        <f t="shared" si="13"/>
        <v>97744027.289999992</v>
      </c>
      <c r="F37" s="24">
        <f>F38+F41</f>
        <v>919683.8</v>
      </c>
      <c r="G37" s="25">
        <f t="shared" ref="G37:J37" si="14">G38+G41</f>
        <v>45583866.090000004</v>
      </c>
      <c r="H37" s="24">
        <f t="shared" si="14"/>
        <v>0</v>
      </c>
      <c r="I37" s="24">
        <f t="shared" si="14"/>
        <v>0</v>
      </c>
      <c r="J37" s="24">
        <f t="shared" si="14"/>
        <v>45583866.090000004</v>
      </c>
      <c r="K37" s="24">
        <f>K38+K41</f>
        <v>100370.6</v>
      </c>
      <c r="L37" s="39">
        <f t="shared" si="1"/>
        <v>46.635960634971305</v>
      </c>
      <c r="M37" s="39"/>
      <c r="N37" s="39"/>
      <c r="O37" s="39">
        <f t="shared" si="2"/>
        <v>46.635960634971305</v>
      </c>
      <c r="P37" s="39">
        <f t="shared" si="2"/>
        <v>10.913598782538084</v>
      </c>
      <c r="Q37" s="12"/>
    </row>
    <row r="38" spans="1:17" ht="23.25" customHeight="1" x14ac:dyDescent="0.25">
      <c r="A38" s="1" t="s">
        <v>43</v>
      </c>
      <c r="B38" s="52">
        <v>22725363.140000001</v>
      </c>
      <c r="C38" s="2">
        <v>0</v>
      </c>
      <c r="D38" s="2">
        <v>0</v>
      </c>
      <c r="E38" s="2">
        <v>22725363.140000001</v>
      </c>
      <c r="F38" s="2">
        <v>0</v>
      </c>
      <c r="G38" s="48">
        <v>12984595.390000001</v>
      </c>
      <c r="H38" s="2">
        <v>0</v>
      </c>
      <c r="I38" s="2">
        <v>0</v>
      </c>
      <c r="J38" s="2">
        <v>12984595.390000001</v>
      </c>
      <c r="K38" s="2">
        <v>0</v>
      </c>
      <c r="L38" s="3">
        <f t="shared" si="1"/>
        <v>57.137020473592315</v>
      </c>
      <c r="M38" s="3"/>
      <c r="N38" s="3"/>
      <c r="O38" s="3">
        <f t="shared" si="2"/>
        <v>57.137020473592315</v>
      </c>
      <c r="P38" s="3"/>
      <c r="Q38" s="12"/>
    </row>
    <row r="39" spans="1:17" ht="15" customHeight="1" x14ac:dyDescent="0.25">
      <c r="A39" s="13" t="s">
        <v>44</v>
      </c>
      <c r="B39" s="53">
        <v>21744363.140000001</v>
      </c>
      <c r="C39" s="14">
        <v>0</v>
      </c>
      <c r="D39" s="14">
        <v>0</v>
      </c>
      <c r="E39" s="14">
        <v>21744363.140000001</v>
      </c>
      <c r="F39" s="14">
        <v>0</v>
      </c>
      <c r="G39" s="49">
        <v>12960295.390000001</v>
      </c>
      <c r="H39" s="14">
        <v>0</v>
      </c>
      <c r="I39" s="14">
        <v>0</v>
      </c>
      <c r="J39" s="14">
        <v>12960295.390000001</v>
      </c>
      <c r="K39" s="14">
        <v>0</v>
      </c>
      <c r="L39" s="3">
        <f t="shared" si="1"/>
        <v>59.603012084353921</v>
      </c>
      <c r="M39" s="3"/>
      <c r="N39" s="3"/>
      <c r="O39" s="3">
        <f t="shared" si="2"/>
        <v>59.603012084353921</v>
      </c>
      <c r="P39" s="3"/>
      <c r="Q39" s="12"/>
    </row>
    <row r="40" spans="1:17" ht="15" customHeight="1" x14ac:dyDescent="0.25">
      <c r="A40" s="13" t="s">
        <v>45</v>
      </c>
      <c r="B40" s="53">
        <v>981000</v>
      </c>
      <c r="C40" s="14">
        <v>0</v>
      </c>
      <c r="D40" s="14">
        <v>0</v>
      </c>
      <c r="E40" s="14">
        <v>981000</v>
      </c>
      <c r="F40" s="14">
        <v>0</v>
      </c>
      <c r="G40" s="49">
        <v>24300</v>
      </c>
      <c r="H40" s="14">
        <v>0</v>
      </c>
      <c r="I40" s="14">
        <v>0</v>
      </c>
      <c r="J40" s="14">
        <v>24300</v>
      </c>
      <c r="K40" s="14">
        <v>0</v>
      </c>
      <c r="L40" s="3">
        <f t="shared" si="1"/>
        <v>2.4770642201834865</v>
      </c>
      <c r="M40" s="3"/>
      <c r="N40" s="3"/>
      <c r="O40" s="3">
        <f t="shared" si="2"/>
        <v>2.4770642201834865</v>
      </c>
      <c r="P40" s="3"/>
      <c r="Q40" s="12"/>
    </row>
    <row r="41" spans="1:17" ht="23.25" customHeight="1" x14ac:dyDescent="0.25">
      <c r="A41" s="1" t="s">
        <v>46</v>
      </c>
      <c r="B41" s="52">
        <f>SUM(B42:B43)</f>
        <v>75018664.149999991</v>
      </c>
      <c r="C41" s="2">
        <f t="shared" ref="C41:E41" si="15">SUM(C42:C43)</f>
        <v>0</v>
      </c>
      <c r="D41" s="2">
        <f t="shared" si="15"/>
        <v>0</v>
      </c>
      <c r="E41" s="2">
        <f t="shared" si="15"/>
        <v>75018664.149999991</v>
      </c>
      <c r="F41" s="2">
        <f>F42</f>
        <v>919683.8</v>
      </c>
      <c r="G41" s="48">
        <f t="shared" ref="G41:J41" si="16">SUM(G42:G43)</f>
        <v>32599270.699999999</v>
      </c>
      <c r="H41" s="2">
        <f t="shared" si="16"/>
        <v>0</v>
      </c>
      <c r="I41" s="2">
        <f t="shared" si="16"/>
        <v>0</v>
      </c>
      <c r="J41" s="2">
        <f t="shared" si="16"/>
        <v>32599270.699999999</v>
      </c>
      <c r="K41" s="2">
        <f>K42</f>
        <v>100370.6</v>
      </c>
      <c r="L41" s="3">
        <f t="shared" si="1"/>
        <v>43.454880287947653</v>
      </c>
      <c r="M41" s="3"/>
      <c r="N41" s="3"/>
      <c r="O41" s="3">
        <f t="shared" si="2"/>
        <v>43.454880287947653</v>
      </c>
      <c r="P41" s="3">
        <f t="shared" si="2"/>
        <v>10.913598782538084</v>
      </c>
      <c r="Q41" s="12"/>
    </row>
    <row r="42" spans="1:17" ht="15" customHeight="1" x14ac:dyDescent="0.25">
      <c r="A42" s="13" t="s">
        <v>44</v>
      </c>
      <c r="B42" s="53">
        <v>74121178.069999993</v>
      </c>
      <c r="C42" s="14">
        <v>0</v>
      </c>
      <c r="D42" s="14">
        <v>0</v>
      </c>
      <c r="E42" s="14">
        <v>74121178.069999993</v>
      </c>
      <c r="F42" s="14">
        <v>919683.8</v>
      </c>
      <c r="G42" s="49">
        <v>32301544.079999998</v>
      </c>
      <c r="H42" s="14">
        <v>0</v>
      </c>
      <c r="I42" s="14">
        <v>0</v>
      </c>
      <c r="J42" s="14">
        <v>32301544.079999998</v>
      </c>
      <c r="K42" s="14">
        <v>100370.6</v>
      </c>
      <c r="L42" s="3">
        <f t="shared" si="1"/>
        <v>43.579372213288949</v>
      </c>
      <c r="M42" s="3"/>
      <c r="N42" s="3"/>
      <c r="O42" s="3">
        <f t="shared" si="2"/>
        <v>43.579372213288949</v>
      </c>
      <c r="P42" s="3">
        <f t="shared" si="2"/>
        <v>10.913598782538084</v>
      </c>
      <c r="Q42" s="12"/>
    </row>
    <row r="43" spans="1:17" ht="23.25" customHeight="1" x14ac:dyDescent="0.25">
      <c r="A43" s="13" t="s">
        <v>47</v>
      </c>
      <c r="B43" s="53">
        <f>SUM(C43:E43)</f>
        <v>897486.08</v>
      </c>
      <c r="C43" s="14">
        <v>0</v>
      </c>
      <c r="D43" s="14">
        <v>0</v>
      </c>
      <c r="E43" s="14">
        <f>632986.08+264500</f>
        <v>897486.08</v>
      </c>
      <c r="F43" s="14">
        <v>0</v>
      </c>
      <c r="G43" s="49">
        <f>SUM(H43:J43)</f>
        <v>297726.62</v>
      </c>
      <c r="H43" s="14">
        <v>0</v>
      </c>
      <c r="I43" s="14">
        <v>0</v>
      </c>
      <c r="J43" s="14">
        <f>219507.54+78219.08</f>
        <v>297726.62</v>
      </c>
      <c r="K43" s="14">
        <v>0</v>
      </c>
      <c r="L43" s="3">
        <f t="shared" si="1"/>
        <v>33.17339696232392</v>
      </c>
      <c r="M43" s="3"/>
      <c r="N43" s="3"/>
      <c r="O43" s="3">
        <f t="shared" si="2"/>
        <v>33.17339696232392</v>
      </c>
      <c r="P43" s="3"/>
      <c r="Q43" s="12"/>
    </row>
    <row r="44" spans="1:17" ht="23.25" customHeight="1" x14ac:dyDescent="0.25">
      <c r="A44" s="22" t="s">
        <v>48</v>
      </c>
      <c r="B44" s="23">
        <v>55231234.490000002</v>
      </c>
      <c r="C44" s="24">
        <v>3176991.13</v>
      </c>
      <c r="D44" s="24">
        <v>48606373.5</v>
      </c>
      <c r="E44" s="24">
        <v>3447869.86</v>
      </c>
      <c r="F44" s="24">
        <v>0</v>
      </c>
      <c r="G44" s="25">
        <v>13401357.52</v>
      </c>
      <c r="H44" s="24">
        <v>1718535.5</v>
      </c>
      <c r="I44" s="24">
        <v>9547557.9100000001</v>
      </c>
      <c r="J44" s="24">
        <v>2135264.11</v>
      </c>
      <c r="K44" s="24">
        <v>0</v>
      </c>
      <c r="L44" s="39">
        <f t="shared" si="1"/>
        <v>24.264091946788565</v>
      </c>
      <c r="M44" s="39">
        <f t="shared" si="3"/>
        <v>54.093179038872549</v>
      </c>
      <c r="N44" s="39">
        <f t="shared" si="3"/>
        <v>19.642604914764934</v>
      </c>
      <c r="O44" s="39">
        <f t="shared" si="2"/>
        <v>61.92995085957218</v>
      </c>
      <c r="P44" s="39"/>
      <c r="Q44" s="12"/>
    </row>
    <row r="45" spans="1:17" ht="15" customHeight="1" x14ac:dyDescent="0.25">
      <c r="A45" s="1" t="s">
        <v>49</v>
      </c>
      <c r="B45" s="52">
        <v>98000</v>
      </c>
      <c r="C45" s="2">
        <v>0</v>
      </c>
      <c r="D45" s="2">
        <v>0</v>
      </c>
      <c r="E45" s="2">
        <v>98000</v>
      </c>
      <c r="F45" s="2">
        <v>0</v>
      </c>
      <c r="G45" s="48">
        <v>69350</v>
      </c>
      <c r="H45" s="2">
        <v>0</v>
      </c>
      <c r="I45" s="2">
        <v>0</v>
      </c>
      <c r="J45" s="2">
        <v>69350</v>
      </c>
      <c r="K45" s="2">
        <v>0</v>
      </c>
      <c r="L45" s="3">
        <f t="shared" si="1"/>
        <v>70.765306122448976</v>
      </c>
      <c r="M45" s="3"/>
      <c r="N45" s="3"/>
      <c r="O45" s="3">
        <f t="shared" si="2"/>
        <v>70.765306122448976</v>
      </c>
      <c r="P45" s="3"/>
      <c r="Q45" s="12"/>
    </row>
    <row r="46" spans="1:17" ht="15" customHeight="1" x14ac:dyDescent="0.25">
      <c r="A46" s="13" t="s">
        <v>50</v>
      </c>
      <c r="B46" s="53">
        <v>98000</v>
      </c>
      <c r="C46" s="14">
        <v>0</v>
      </c>
      <c r="D46" s="14">
        <v>0</v>
      </c>
      <c r="E46" s="14">
        <v>98000</v>
      </c>
      <c r="F46" s="14">
        <v>0</v>
      </c>
      <c r="G46" s="49">
        <v>69350</v>
      </c>
      <c r="H46" s="14">
        <v>0</v>
      </c>
      <c r="I46" s="14">
        <v>0</v>
      </c>
      <c r="J46" s="14">
        <v>69350</v>
      </c>
      <c r="K46" s="14">
        <v>0</v>
      </c>
      <c r="L46" s="3">
        <f t="shared" si="1"/>
        <v>70.765306122448976</v>
      </c>
      <c r="M46" s="3"/>
      <c r="N46" s="3"/>
      <c r="O46" s="3">
        <f t="shared" si="2"/>
        <v>70.765306122448976</v>
      </c>
      <c r="P46" s="3"/>
      <c r="Q46" s="12"/>
    </row>
    <row r="47" spans="1:17" ht="23.25" customHeight="1" x14ac:dyDescent="0.25">
      <c r="A47" s="1" t="s">
        <v>51</v>
      </c>
      <c r="B47" s="52">
        <v>51793750.490000002</v>
      </c>
      <c r="C47" s="2">
        <v>3176991.13</v>
      </c>
      <c r="D47" s="2">
        <v>48606373.5</v>
      </c>
      <c r="E47" s="2">
        <v>10385.86</v>
      </c>
      <c r="F47" s="2">
        <v>0</v>
      </c>
      <c r="G47" s="48">
        <v>11272981.52</v>
      </c>
      <c r="H47" s="2">
        <v>1718535.5</v>
      </c>
      <c r="I47" s="2">
        <v>9547557.9100000001</v>
      </c>
      <c r="J47" s="2">
        <v>6888.11</v>
      </c>
      <c r="K47" s="2">
        <v>0</v>
      </c>
      <c r="L47" s="3">
        <f t="shared" si="1"/>
        <v>21.765138483602406</v>
      </c>
      <c r="M47" s="3">
        <f t="shared" si="3"/>
        <v>54.093179038872549</v>
      </c>
      <c r="N47" s="3">
        <f t="shared" si="3"/>
        <v>19.642604914764934</v>
      </c>
      <c r="O47" s="3">
        <f t="shared" si="2"/>
        <v>66.321999333709485</v>
      </c>
      <c r="P47" s="3"/>
      <c r="Q47" s="12"/>
    </row>
    <row r="48" spans="1:17" ht="23.25" customHeight="1" x14ac:dyDescent="0.25">
      <c r="A48" s="13" t="s">
        <v>52</v>
      </c>
      <c r="B48" s="53">
        <v>30679968</v>
      </c>
      <c r="C48" s="14">
        <v>3176991.13</v>
      </c>
      <c r="D48" s="14">
        <v>27502976.870000001</v>
      </c>
      <c r="E48" s="14">
        <v>0</v>
      </c>
      <c r="F48" s="14">
        <v>0</v>
      </c>
      <c r="G48" s="49">
        <v>1975328.19</v>
      </c>
      <c r="H48" s="14">
        <v>1718535.5</v>
      </c>
      <c r="I48" s="14">
        <v>256792.69</v>
      </c>
      <c r="J48" s="14">
        <v>0</v>
      </c>
      <c r="K48" s="14">
        <v>0</v>
      </c>
      <c r="L48" s="3">
        <f t="shared" si="1"/>
        <v>6.4384949488865182</v>
      </c>
      <c r="M48" s="3">
        <f t="shared" si="3"/>
        <v>54.093179038872549</v>
      </c>
      <c r="N48" s="3">
        <f t="shared" si="3"/>
        <v>0.93369052817008735</v>
      </c>
      <c r="O48" s="3"/>
      <c r="P48" s="3"/>
      <c r="Q48" s="12"/>
    </row>
    <row r="49" spans="1:17" ht="23.25" customHeight="1" x14ac:dyDescent="0.25">
      <c r="A49" s="13" t="s">
        <v>53</v>
      </c>
      <c r="B49" s="53">
        <v>10376499.49</v>
      </c>
      <c r="C49" s="14">
        <v>0</v>
      </c>
      <c r="D49" s="14">
        <v>10366113.630000001</v>
      </c>
      <c r="E49" s="14">
        <v>10385.86</v>
      </c>
      <c r="F49" s="14">
        <v>0</v>
      </c>
      <c r="G49" s="49">
        <v>3957202.29</v>
      </c>
      <c r="H49" s="14">
        <v>0</v>
      </c>
      <c r="I49" s="14">
        <v>3950314.18</v>
      </c>
      <c r="J49" s="14">
        <v>6888.11</v>
      </c>
      <c r="K49" s="14">
        <v>0</v>
      </c>
      <c r="L49" s="3">
        <f t="shared" si="1"/>
        <v>38.13619702688387</v>
      </c>
      <c r="M49" s="3"/>
      <c r="N49" s="3">
        <f t="shared" si="3"/>
        <v>38.107957533550589</v>
      </c>
      <c r="O49" s="3">
        <f t="shared" si="2"/>
        <v>66.321999333709485</v>
      </c>
      <c r="P49" s="3"/>
      <c r="Q49" s="12"/>
    </row>
    <row r="50" spans="1:17" ht="23.25" customHeight="1" x14ac:dyDescent="0.25">
      <c r="A50" s="13" t="s">
        <v>54</v>
      </c>
      <c r="B50" s="53">
        <v>10737283</v>
      </c>
      <c r="C50" s="14">
        <v>0</v>
      </c>
      <c r="D50" s="14">
        <v>10737283</v>
      </c>
      <c r="E50" s="14">
        <v>0</v>
      </c>
      <c r="F50" s="14">
        <v>0</v>
      </c>
      <c r="G50" s="49">
        <v>5340451.04</v>
      </c>
      <c r="H50" s="14">
        <v>0</v>
      </c>
      <c r="I50" s="14">
        <v>5340451.04</v>
      </c>
      <c r="J50" s="14">
        <v>0</v>
      </c>
      <c r="K50" s="14">
        <v>0</v>
      </c>
      <c r="L50" s="3">
        <f t="shared" si="1"/>
        <v>49.73745257529302</v>
      </c>
      <c r="M50" s="3"/>
      <c r="N50" s="3">
        <f t="shared" si="3"/>
        <v>49.73745257529302</v>
      </c>
      <c r="O50" s="3"/>
      <c r="P50" s="3"/>
      <c r="Q50" s="12"/>
    </row>
    <row r="51" spans="1:17" ht="23.25" customHeight="1" x14ac:dyDescent="0.25">
      <c r="A51" s="1" t="s">
        <v>55</v>
      </c>
      <c r="B51" s="52">
        <v>3339484</v>
      </c>
      <c r="C51" s="2">
        <v>0</v>
      </c>
      <c r="D51" s="2">
        <v>0</v>
      </c>
      <c r="E51" s="2">
        <v>3339484</v>
      </c>
      <c r="F51" s="2">
        <v>0</v>
      </c>
      <c r="G51" s="48">
        <v>2059026</v>
      </c>
      <c r="H51" s="2">
        <v>0</v>
      </c>
      <c r="I51" s="2">
        <v>0</v>
      </c>
      <c r="J51" s="2">
        <v>2059026</v>
      </c>
      <c r="K51" s="2">
        <v>0</v>
      </c>
      <c r="L51" s="3">
        <f t="shared" si="1"/>
        <v>61.65701048425445</v>
      </c>
      <c r="M51" s="3"/>
      <c r="N51" s="3"/>
      <c r="O51" s="3">
        <f t="shared" si="2"/>
        <v>61.65701048425445</v>
      </c>
      <c r="P51" s="3"/>
      <c r="Q51" s="12"/>
    </row>
    <row r="52" spans="1:17" ht="23.25" customHeight="1" x14ac:dyDescent="0.25">
      <c r="A52" s="13" t="s">
        <v>56</v>
      </c>
      <c r="B52" s="53">
        <v>3339484</v>
      </c>
      <c r="C52" s="14">
        <v>0</v>
      </c>
      <c r="D52" s="14">
        <v>0</v>
      </c>
      <c r="E52" s="14">
        <v>3339484</v>
      </c>
      <c r="F52" s="14">
        <v>0</v>
      </c>
      <c r="G52" s="49">
        <v>2059026</v>
      </c>
      <c r="H52" s="14">
        <v>0</v>
      </c>
      <c r="I52" s="14">
        <v>0</v>
      </c>
      <c r="J52" s="14">
        <v>2059026</v>
      </c>
      <c r="K52" s="14">
        <v>0</v>
      </c>
      <c r="L52" s="3">
        <f t="shared" si="1"/>
        <v>61.65701048425445</v>
      </c>
      <c r="M52" s="3"/>
      <c r="N52" s="3"/>
      <c r="O52" s="3">
        <f t="shared" si="2"/>
        <v>61.65701048425445</v>
      </c>
      <c r="P52" s="3"/>
      <c r="Q52" s="12"/>
    </row>
    <row r="53" spans="1:17" ht="23.25" customHeight="1" x14ac:dyDescent="0.25">
      <c r="A53" s="22" t="s">
        <v>57</v>
      </c>
      <c r="B53" s="23">
        <v>10601643.99</v>
      </c>
      <c r="C53" s="24">
        <v>0</v>
      </c>
      <c r="D53" s="24">
        <v>933400</v>
      </c>
      <c r="E53" s="24">
        <v>9668243.9900000002</v>
      </c>
      <c r="F53" s="24">
        <f>F54+F56+F59</f>
        <v>1339</v>
      </c>
      <c r="G53" s="25">
        <v>4017981.05</v>
      </c>
      <c r="H53" s="24">
        <v>0</v>
      </c>
      <c r="I53" s="24">
        <v>401000</v>
      </c>
      <c r="J53" s="24">
        <v>3616981.05</v>
      </c>
      <c r="K53" s="24">
        <v>0</v>
      </c>
      <c r="L53" s="39">
        <f t="shared" si="1"/>
        <v>37.899603625531661</v>
      </c>
      <c r="M53" s="39"/>
      <c r="N53" s="39">
        <f t="shared" si="3"/>
        <v>42.961217055924578</v>
      </c>
      <c r="O53" s="39">
        <f t="shared" si="2"/>
        <v>37.410940949991478</v>
      </c>
      <c r="P53" s="39">
        <f t="shared" si="2"/>
        <v>0</v>
      </c>
      <c r="Q53" s="12"/>
    </row>
    <row r="54" spans="1:17" ht="15" customHeight="1" x14ac:dyDescent="0.25">
      <c r="A54" s="1" t="s">
        <v>58</v>
      </c>
      <c r="B54" s="52">
        <v>195000</v>
      </c>
      <c r="C54" s="2">
        <v>0</v>
      </c>
      <c r="D54" s="2">
        <v>0</v>
      </c>
      <c r="E54" s="2">
        <v>195000</v>
      </c>
      <c r="F54" s="2">
        <v>0</v>
      </c>
      <c r="G54" s="48">
        <v>123068</v>
      </c>
      <c r="H54" s="2">
        <v>0</v>
      </c>
      <c r="I54" s="2">
        <v>0</v>
      </c>
      <c r="J54" s="2">
        <v>123068</v>
      </c>
      <c r="K54" s="2">
        <v>0</v>
      </c>
      <c r="L54" s="3">
        <f t="shared" si="1"/>
        <v>63.111794871794871</v>
      </c>
      <c r="M54" s="3"/>
      <c r="N54" s="3"/>
      <c r="O54" s="3">
        <f t="shared" si="2"/>
        <v>63.111794871794871</v>
      </c>
      <c r="P54" s="3"/>
      <c r="Q54" s="12"/>
    </row>
    <row r="55" spans="1:17" ht="23.25" customHeight="1" x14ac:dyDescent="0.25">
      <c r="A55" s="13" t="s">
        <v>59</v>
      </c>
      <c r="B55" s="53">
        <v>195000</v>
      </c>
      <c r="C55" s="14">
        <v>0</v>
      </c>
      <c r="D55" s="14">
        <v>0</v>
      </c>
      <c r="E55" s="14">
        <v>195000</v>
      </c>
      <c r="F55" s="14">
        <v>0</v>
      </c>
      <c r="G55" s="49">
        <v>123068</v>
      </c>
      <c r="H55" s="14">
        <v>0</v>
      </c>
      <c r="I55" s="14">
        <v>0</v>
      </c>
      <c r="J55" s="14">
        <v>123068</v>
      </c>
      <c r="K55" s="14">
        <v>0</v>
      </c>
      <c r="L55" s="3">
        <f t="shared" si="1"/>
        <v>63.111794871794871</v>
      </c>
      <c r="M55" s="3"/>
      <c r="N55" s="3"/>
      <c r="O55" s="3">
        <f t="shared" si="2"/>
        <v>63.111794871794871</v>
      </c>
      <c r="P55" s="3"/>
      <c r="Q55" s="12"/>
    </row>
    <row r="56" spans="1:17" ht="15" customHeight="1" x14ac:dyDescent="0.25">
      <c r="A56" s="1" t="s">
        <v>60</v>
      </c>
      <c r="B56" s="52">
        <v>1479368.42</v>
      </c>
      <c r="C56" s="2">
        <v>0</v>
      </c>
      <c r="D56" s="2">
        <v>933400</v>
      </c>
      <c r="E56" s="2">
        <v>545968.42000000004</v>
      </c>
      <c r="F56" s="2">
        <v>0</v>
      </c>
      <c r="G56" s="48">
        <v>731750</v>
      </c>
      <c r="H56" s="2">
        <v>0</v>
      </c>
      <c r="I56" s="2">
        <v>401000</v>
      </c>
      <c r="J56" s="2">
        <v>330750</v>
      </c>
      <c r="K56" s="2">
        <v>0</v>
      </c>
      <c r="L56" s="3">
        <f t="shared" si="1"/>
        <v>49.463675857025528</v>
      </c>
      <c r="M56" s="3"/>
      <c r="N56" s="3">
        <f t="shared" si="3"/>
        <v>42.961217055924578</v>
      </c>
      <c r="O56" s="3">
        <f t="shared" si="2"/>
        <v>60.580426977809445</v>
      </c>
      <c r="P56" s="3"/>
      <c r="Q56" s="12"/>
    </row>
    <row r="57" spans="1:17" ht="23.25" customHeight="1" x14ac:dyDescent="0.25">
      <c r="A57" s="13" t="s">
        <v>61</v>
      </c>
      <c r="B57" s="53">
        <v>500000</v>
      </c>
      <c r="C57" s="14">
        <v>0</v>
      </c>
      <c r="D57" s="14">
        <v>0</v>
      </c>
      <c r="E57" s="14">
        <v>500000</v>
      </c>
      <c r="F57" s="14">
        <v>0</v>
      </c>
      <c r="G57" s="49">
        <v>308750</v>
      </c>
      <c r="H57" s="14">
        <v>0</v>
      </c>
      <c r="I57" s="14">
        <v>0</v>
      </c>
      <c r="J57" s="14">
        <v>308750</v>
      </c>
      <c r="K57" s="14">
        <v>0</v>
      </c>
      <c r="L57" s="3">
        <f t="shared" si="1"/>
        <v>61.750000000000007</v>
      </c>
      <c r="M57" s="3"/>
      <c r="N57" s="3"/>
      <c r="O57" s="3">
        <f t="shared" si="2"/>
        <v>61.750000000000007</v>
      </c>
      <c r="P57" s="3"/>
      <c r="Q57" s="12"/>
    </row>
    <row r="58" spans="1:17" ht="15" customHeight="1" x14ac:dyDescent="0.25">
      <c r="A58" s="13" t="s">
        <v>62</v>
      </c>
      <c r="B58" s="53">
        <v>979368.42</v>
      </c>
      <c r="C58" s="14">
        <v>0</v>
      </c>
      <c r="D58" s="14">
        <v>933400</v>
      </c>
      <c r="E58" s="14">
        <v>45968.42</v>
      </c>
      <c r="F58" s="14">
        <v>0</v>
      </c>
      <c r="G58" s="49">
        <v>423000</v>
      </c>
      <c r="H58" s="14">
        <v>0</v>
      </c>
      <c r="I58" s="14">
        <v>401000</v>
      </c>
      <c r="J58" s="14">
        <v>22000</v>
      </c>
      <c r="K58" s="14">
        <v>0</v>
      </c>
      <c r="L58" s="3">
        <f t="shared" si="1"/>
        <v>43.191100648313736</v>
      </c>
      <c r="M58" s="3"/>
      <c r="N58" s="3">
        <f t="shared" si="3"/>
        <v>42.961217055924578</v>
      </c>
      <c r="O58" s="3">
        <f t="shared" si="2"/>
        <v>47.858943161413862</v>
      </c>
      <c r="P58" s="3"/>
      <c r="Q58" s="12"/>
    </row>
    <row r="59" spans="1:17" ht="15" customHeight="1" x14ac:dyDescent="0.25">
      <c r="A59" s="1" t="s">
        <v>63</v>
      </c>
      <c r="B59" s="52">
        <v>8927275.5700000003</v>
      </c>
      <c r="C59" s="2">
        <v>0</v>
      </c>
      <c r="D59" s="2">
        <v>0</v>
      </c>
      <c r="E59" s="2">
        <v>8927275.5700000003</v>
      </c>
      <c r="F59" s="2">
        <f>F60</f>
        <v>1339</v>
      </c>
      <c r="G59" s="48">
        <v>3163163.05</v>
      </c>
      <c r="H59" s="2">
        <v>0</v>
      </c>
      <c r="I59" s="2">
        <v>0</v>
      </c>
      <c r="J59" s="2">
        <v>3163163.05</v>
      </c>
      <c r="K59" s="2">
        <v>0</v>
      </c>
      <c r="L59" s="3">
        <f t="shared" si="1"/>
        <v>35.432568706961057</v>
      </c>
      <c r="M59" s="3"/>
      <c r="N59" s="3"/>
      <c r="O59" s="3">
        <f t="shared" si="2"/>
        <v>35.432568706961057</v>
      </c>
      <c r="P59" s="3">
        <f t="shared" si="2"/>
        <v>0</v>
      </c>
      <c r="Q59" s="12"/>
    </row>
    <row r="60" spans="1:17" ht="15" customHeight="1" x14ac:dyDescent="0.25">
      <c r="A60" s="13" t="s">
        <v>64</v>
      </c>
      <c r="B60" s="53">
        <v>8137275.5700000003</v>
      </c>
      <c r="C60" s="14">
        <v>0</v>
      </c>
      <c r="D60" s="14">
        <v>0</v>
      </c>
      <c r="E60" s="14">
        <v>8137275.5700000003</v>
      </c>
      <c r="F60" s="14">
        <v>1339</v>
      </c>
      <c r="G60" s="49">
        <v>2949501.05</v>
      </c>
      <c r="H60" s="14">
        <v>0</v>
      </c>
      <c r="I60" s="14">
        <v>0</v>
      </c>
      <c r="J60" s="14">
        <v>2949501.05</v>
      </c>
      <c r="K60" s="14">
        <v>0</v>
      </c>
      <c r="L60" s="3">
        <f t="shared" si="1"/>
        <v>36.246788309271913</v>
      </c>
      <c r="M60" s="3"/>
      <c r="N60" s="3"/>
      <c r="O60" s="3">
        <f t="shared" si="2"/>
        <v>36.246788309271913</v>
      </c>
      <c r="P60" s="3">
        <f t="shared" si="2"/>
        <v>0</v>
      </c>
      <c r="Q60" s="12"/>
    </row>
    <row r="61" spans="1:17" ht="15" customHeight="1" x14ac:dyDescent="0.25">
      <c r="A61" s="13" t="s">
        <v>65</v>
      </c>
      <c r="B61" s="53">
        <v>790000</v>
      </c>
      <c r="C61" s="14">
        <v>0</v>
      </c>
      <c r="D61" s="14">
        <v>0</v>
      </c>
      <c r="E61" s="14">
        <v>790000</v>
      </c>
      <c r="F61" s="14">
        <v>0</v>
      </c>
      <c r="G61" s="49">
        <v>213662</v>
      </c>
      <c r="H61" s="14">
        <v>0</v>
      </c>
      <c r="I61" s="14">
        <v>0</v>
      </c>
      <c r="J61" s="14">
        <v>213662</v>
      </c>
      <c r="K61" s="14">
        <v>0</v>
      </c>
      <c r="L61" s="3">
        <f t="shared" si="1"/>
        <v>27.045822784810124</v>
      </c>
      <c r="M61" s="3"/>
      <c r="N61" s="3"/>
      <c r="O61" s="3">
        <f t="shared" si="2"/>
        <v>27.045822784810124</v>
      </c>
      <c r="P61" s="3"/>
      <c r="Q61" s="12"/>
    </row>
    <row r="62" spans="1:17" ht="23.25" customHeight="1" x14ac:dyDescent="0.25">
      <c r="A62" s="22" t="s">
        <v>66</v>
      </c>
      <c r="B62" s="23">
        <v>615460117.35000002</v>
      </c>
      <c r="C62" s="24">
        <v>42529781.990000002</v>
      </c>
      <c r="D62" s="24">
        <v>305019362.81</v>
      </c>
      <c r="E62" s="24">
        <v>267910972.55000001</v>
      </c>
      <c r="F62" s="24">
        <f>F63+F66+F69+F70+F71+F75+F80</f>
        <v>11276766.82</v>
      </c>
      <c r="G62" s="25">
        <v>298507018.81</v>
      </c>
      <c r="H62" s="24">
        <v>24409443.73</v>
      </c>
      <c r="I62" s="24">
        <v>151734419.09</v>
      </c>
      <c r="J62" s="24">
        <v>122363155.98999999</v>
      </c>
      <c r="K62" s="24">
        <f>K63+K66+K69+K70+K71+K75+K80</f>
        <v>4803328.9400000004</v>
      </c>
      <c r="L62" s="39">
        <f t="shared" si="1"/>
        <v>48.501439881318085</v>
      </c>
      <c r="M62" s="39">
        <f t="shared" si="3"/>
        <v>57.393766409946267</v>
      </c>
      <c r="N62" s="39">
        <f t="shared" si="3"/>
        <v>49.745831770200468</v>
      </c>
      <c r="O62" s="39">
        <f t="shared" si="2"/>
        <v>45.673066252321362</v>
      </c>
      <c r="P62" s="39">
        <f t="shared" si="2"/>
        <v>42.594912324346531</v>
      </c>
      <c r="Q62" s="12"/>
    </row>
    <row r="63" spans="1:17" ht="23.25" customHeight="1" x14ac:dyDescent="0.25">
      <c r="A63" s="1" t="s">
        <v>67</v>
      </c>
      <c r="B63" s="52">
        <v>116479040.25</v>
      </c>
      <c r="C63" s="2">
        <v>0</v>
      </c>
      <c r="D63" s="2">
        <v>79562282</v>
      </c>
      <c r="E63" s="2">
        <v>36916758.25</v>
      </c>
      <c r="F63" s="2">
        <f>F64</f>
        <v>889729.84</v>
      </c>
      <c r="G63" s="48">
        <v>50040570.710000001</v>
      </c>
      <c r="H63" s="2">
        <v>0</v>
      </c>
      <c r="I63" s="2">
        <v>35596349</v>
      </c>
      <c r="J63" s="2">
        <v>14444221.710000001</v>
      </c>
      <c r="K63" s="2">
        <f>K64</f>
        <v>100341</v>
      </c>
      <c r="L63" s="3">
        <f t="shared" si="1"/>
        <v>42.9610087811485</v>
      </c>
      <c r="M63" s="3"/>
      <c r="N63" s="3">
        <f t="shared" si="3"/>
        <v>44.740231307090966</v>
      </c>
      <c r="O63" s="3">
        <f t="shared" si="2"/>
        <v>39.12646287137089</v>
      </c>
      <c r="P63" s="3">
        <f t="shared" si="2"/>
        <v>11.277693012971218</v>
      </c>
      <c r="Q63" s="12"/>
    </row>
    <row r="64" spans="1:17" ht="15" customHeight="1" x14ac:dyDescent="0.25">
      <c r="A64" s="13" t="s">
        <v>68</v>
      </c>
      <c r="B64" s="53">
        <v>112993162.02</v>
      </c>
      <c r="C64" s="14">
        <v>0</v>
      </c>
      <c r="D64" s="14">
        <v>78362282</v>
      </c>
      <c r="E64" s="14">
        <v>34630880.020000003</v>
      </c>
      <c r="F64" s="14">
        <v>889729.84</v>
      </c>
      <c r="G64" s="49">
        <v>50040570.710000001</v>
      </c>
      <c r="H64" s="14">
        <v>0</v>
      </c>
      <c r="I64" s="14">
        <v>35596349</v>
      </c>
      <c r="J64" s="14">
        <v>14444221.710000001</v>
      </c>
      <c r="K64" s="14">
        <v>100341</v>
      </c>
      <c r="L64" s="3">
        <f t="shared" si="1"/>
        <v>44.286370799272554</v>
      </c>
      <c r="M64" s="3"/>
      <c r="N64" s="3">
        <f t="shared" si="3"/>
        <v>45.425360379372307</v>
      </c>
      <c r="O64" s="3">
        <f t="shared" si="2"/>
        <v>41.70908074429002</v>
      </c>
      <c r="P64" s="3">
        <f t="shared" si="2"/>
        <v>11.277693012971218</v>
      </c>
      <c r="Q64" s="12"/>
    </row>
    <row r="65" spans="1:17" ht="23.25" customHeight="1" x14ac:dyDescent="0.25">
      <c r="A65" s="13" t="s">
        <v>69</v>
      </c>
      <c r="B65" s="53">
        <v>3485878.23</v>
      </c>
      <c r="C65" s="14">
        <v>0</v>
      </c>
      <c r="D65" s="14">
        <v>1200000</v>
      </c>
      <c r="E65" s="14">
        <v>2285878.23</v>
      </c>
      <c r="F65" s="14">
        <v>0</v>
      </c>
      <c r="G65" s="49">
        <v>0</v>
      </c>
      <c r="H65" s="14">
        <v>0</v>
      </c>
      <c r="I65" s="14">
        <v>0</v>
      </c>
      <c r="J65" s="14">
        <v>0</v>
      </c>
      <c r="K65" s="14">
        <v>0</v>
      </c>
      <c r="L65" s="3">
        <f t="shared" si="1"/>
        <v>0</v>
      </c>
      <c r="M65" s="3"/>
      <c r="N65" s="3">
        <f t="shared" si="3"/>
        <v>0</v>
      </c>
      <c r="O65" s="3">
        <f t="shared" si="2"/>
        <v>0</v>
      </c>
      <c r="P65" s="3"/>
      <c r="Q65" s="12"/>
    </row>
    <row r="66" spans="1:17" ht="23.25" customHeight="1" x14ac:dyDescent="0.25">
      <c r="A66" s="1" t="s">
        <v>70</v>
      </c>
      <c r="B66" s="52">
        <v>371960414.48000002</v>
      </c>
      <c r="C66" s="2">
        <v>32730957.690000001</v>
      </c>
      <c r="D66" s="2">
        <v>201478195.59</v>
      </c>
      <c r="E66" s="2">
        <v>137751261.19999999</v>
      </c>
      <c r="F66" s="2">
        <f>F67</f>
        <v>500651.98</v>
      </c>
      <c r="G66" s="48">
        <v>196479723.56999999</v>
      </c>
      <c r="H66" s="2">
        <v>20409342.039999999</v>
      </c>
      <c r="I66" s="2">
        <v>108920513.7</v>
      </c>
      <c r="J66" s="2">
        <v>67149867.829999998</v>
      </c>
      <c r="K66" s="2">
        <f>K67</f>
        <v>121436</v>
      </c>
      <c r="L66" s="3">
        <f t="shared" si="1"/>
        <v>52.82275100286634</v>
      </c>
      <c r="M66" s="3">
        <f t="shared" si="3"/>
        <v>62.354857542819417</v>
      </c>
      <c r="N66" s="3">
        <f t="shared" si="3"/>
        <v>54.060695442026315</v>
      </c>
      <c r="O66" s="3">
        <f t="shared" si="2"/>
        <v>48.747189132813546</v>
      </c>
      <c r="P66" s="3">
        <f t="shared" si="2"/>
        <v>24.255571704719912</v>
      </c>
      <c r="Q66" s="12"/>
    </row>
    <row r="67" spans="1:17" ht="23.25" customHeight="1" x14ac:dyDescent="0.25">
      <c r="A67" s="13" t="s">
        <v>71</v>
      </c>
      <c r="B67" s="53">
        <v>335392740.56999999</v>
      </c>
      <c r="C67" s="14">
        <v>0</v>
      </c>
      <c r="D67" s="14">
        <v>201422582</v>
      </c>
      <c r="E67" s="14">
        <v>133970158.56999999</v>
      </c>
      <c r="F67" s="14">
        <v>500651.98</v>
      </c>
      <c r="G67" s="49">
        <v>175490272.28999999</v>
      </c>
      <c r="H67" s="14">
        <v>0</v>
      </c>
      <c r="I67" s="14">
        <v>108878761.67</v>
      </c>
      <c r="J67" s="14">
        <v>66611510.619999997</v>
      </c>
      <c r="K67" s="14">
        <v>121436</v>
      </c>
      <c r="L67" s="3">
        <f t="shared" si="1"/>
        <v>52.323813566076069</v>
      </c>
      <c r="M67" s="3"/>
      <c r="N67" s="3">
        <f t="shared" si="3"/>
        <v>54.054893244293737</v>
      </c>
      <c r="O67" s="3">
        <f t="shared" si="2"/>
        <v>49.721155316237976</v>
      </c>
      <c r="P67" s="3">
        <f t="shared" si="2"/>
        <v>24.255571704719912</v>
      </c>
      <c r="Q67" s="12"/>
    </row>
    <row r="68" spans="1:17" ht="23.25" customHeight="1" x14ac:dyDescent="0.25">
      <c r="A68" s="13" t="s">
        <v>72</v>
      </c>
      <c r="B68" s="53">
        <v>3242745.42</v>
      </c>
      <c r="C68" s="14">
        <v>0</v>
      </c>
      <c r="D68" s="14">
        <v>0</v>
      </c>
      <c r="E68" s="14">
        <v>3242745.42</v>
      </c>
      <c r="F68" s="14">
        <v>0</v>
      </c>
      <c r="G68" s="49">
        <v>0</v>
      </c>
      <c r="H68" s="14">
        <v>0</v>
      </c>
      <c r="I68" s="14">
        <v>0</v>
      </c>
      <c r="J68" s="14">
        <v>0</v>
      </c>
      <c r="K68" s="14">
        <v>0</v>
      </c>
      <c r="L68" s="3">
        <f t="shared" si="1"/>
        <v>0</v>
      </c>
      <c r="M68" s="3"/>
      <c r="N68" s="3"/>
      <c r="O68" s="3">
        <f t="shared" si="2"/>
        <v>0</v>
      </c>
      <c r="P68" s="3"/>
      <c r="Q68" s="12"/>
    </row>
    <row r="69" spans="1:17" ht="15" customHeight="1" x14ac:dyDescent="0.25">
      <c r="A69" s="1" t="s">
        <v>73</v>
      </c>
      <c r="B69" s="52">
        <v>1345893.02</v>
      </c>
      <c r="C69" s="2">
        <v>791385.09</v>
      </c>
      <c r="D69" s="2">
        <v>16150.72</v>
      </c>
      <c r="E69" s="2">
        <v>538357.21</v>
      </c>
      <c r="F69" s="2">
        <v>0</v>
      </c>
      <c r="G69" s="48">
        <v>1345893.02</v>
      </c>
      <c r="H69" s="2">
        <v>791385.09</v>
      </c>
      <c r="I69" s="2">
        <v>16150.72</v>
      </c>
      <c r="J69" s="2">
        <v>538357.21</v>
      </c>
      <c r="K69" s="2">
        <v>0</v>
      </c>
      <c r="L69" s="3">
        <f t="shared" si="1"/>
        <v>100</v>
      </c>
      <c r="M69" s="3">
        <f t="shared" si="3"/>
        <v>100</v>
      </c>
      <c r="N69" s="3">
        <f t="shared" si="3"/>
        <v>100</v>
      </c>
      <c r="O69" s="3">
        <f t="shared" si="2"/>
        <v>100</v>
      </c>
      <c r="P69" s="3"/>
      <c r="Q69" s="12"/>
    </row>
    <row r="70" spans="1:17" ht="15" customHeight="1" x14ac:dyDescent="0.25">
      <c r="A70" s="1" t="s">
        <v>74</v>
      </c>
      <c r="B70" s="52">
        <v>31979035.469999999</v>
      </c>
      <c r="C70" s="2">
        <v>31939572.600000001</v>
      </c>
      <c r="D70" s="2">
        <v>39462.870000000003</v>
      </c>
      <c r="E70" s="2">
        <v>0</v>
      </c>
      <c r="F70" s="2">
        <v>0</v>
      </c>
      <c r="G70" s="48">
        <v>19643558.260000002</v>
      </c>
      <c r="H70" s="2">
        <v>19617956.949999999</v>
      </c>
      <c r="I70" s="2">
        <v>25601.31</v>
      </c>
      <c r="J70" s="2">
        <v>0</v>
      </c>
      <c r="K70" s="2">
        <v>0</v>
      </c>
      <c r="L70" s="3">
        <f t="shared" si="1"/>
        <v>61.426362525623738</v>
      </c>
      <c r="M70" s="3">
        <f t="shared" si="3"/>
        <v>61.422102279477585</v>
      </c>
      <c r="N70" s="3">
        <f t="shared" si="3"/>
        <v>64.874424997472303</v>
      </c>
      <c r="O70" s="3" t="e">
        <f t="shared" si="2"/>
        <v>#DIV/0!</v>
      </c>
      <c r="P70" s="3"/>
      <c r="Q70" s="12"/>
    </row>
    <row r="71" spans="1:17" ht="23.25" customHeight="1" x14ac:dyDescent="0.25">
      <c r="A71" s="1" t="s">
        <v>75</v>
      </c>
      <c r="B71" s="52">
        <v>43376158.409999996</v>
      </c>
      <c r="C71" s="2">
        <v>0</v>
      </c>
      <c r="D71" s="2">
        <v>5322273.4000000004</v>
      </c>
      <c r="E71" s="2">
        <v>38053885.009999998</v>
      </c>
      <c r="F71" s="2">
        <f>F72</f>
        <v>944499</v>
      </c>
      <c r="G71" s="48">
        <v>20554103.039999999</v>
      </c>
      <c r="H71" s="2">
        <v>0</v>
      </c>
      <c r="I71" s="2">
        <v>2705000</v>
      </c>
      <c r="J71" s="2">
        <v>17849103.039999999</v>
      </c>
      <c r="K71" s="2">
        <f>K72</f>
        <v>713440.72</v>
      </c>
      <c r="L71" s="3">
        <f t="shared" si="1"/>
        <v>47.385715548432316</v>
      </c>
      <c r="M71" s="3"/>
      <c r="N71" s="3">
        <f t="shared" si="3"/>
        <v>50.824145937335722</v>
      </c>
      <c r="O71" s="3">
        <f t="shared" si="2"/>
        <v>46.904811520057727</v>
      </c>
      <c r="P71" s="3">
        <f t="shared" si="2"/>
        <v>75.536418778632893</v>
      </c>
      <c r="Q71" s="12"/>
    </row>
    <row r="72" spans="1:17" ht="15" customHeight="1" x14ac:dyDescent="0.25">
      <c r="A72" s="13" t="s">
        <v>76</v>
      </c>
      <c r="B72" s="53">
        <v>24942446.219999999</v>
      </c>
      <c r="C72" s="14">
        <v>0</v>
      </c>
      <c r="D72" s="14">
        <v>4978273.4000000004</v>
      </c>
      <c r="E72" s="14">
        <v>19964172.82</v>
      </c>
      <c r="F72" s="14">
        <v>944499</v>
      </c>
      <c r="G72" s="49">
        <v>12907374.039999999</v>
      </c>
      <c r="H72" s="14">
        <v>0</v>
      </c>
      <c r="I72" s="14">
        <v>2361000</v>
      </c>
      <c r="J72" s="14">
        <v>10546374.039999999</v>
      </c>
      <c r="K72" s="14">
        <v>713440.72</v>
      </c>
      <c r="L72" s="3">
        <f t="shared" si="1"/>
        <v>51.748629329108361</v>
      </c>
      <c r="M72" s="3"/>
      <c r="N72" s="3">
        <f t="shared" si="3"/>
        <v>47.4260815004656</v>
      </c>
      <c r="O72" s="3">
        <f t="shared" si="2"/>
        <v>52.826501428772943</v>
      </c>
      <c r="P72" s="3">
        <f t="shared" si="2"/>
        <v>75.536418778632893</v>
      </c>
      <c r="Q72" s="12"/>
    </row>
    <row r="73" spans="1:17" ht="23.25" customHeight="1" x14ac:dyDescent="0.25">
      <c r="A73" s="13" t="s">
        <v>77</v>
      </c>
      <c r="B73" s="53">
        <v>370000</v>
      </c>
      <c r="C73" s="14">
        <v>0</v>
      </c>
      <c r="D73" s="14">
        <v>344000</v>
      </c>
      <c r="E73" s="14">
        <v>26000</v>
      </c>
      <c r="F73" s="14">
        <v>0</v>
      </c>
      <c r="G73" s="49">
        <v>370000</v>
      </c>
      <c r="H73" s="14">
        <v>0</v>
      </c>
      <c r="I73" s="14">
        <v>344000</v>
      </c>
      <c r="J73" s="14">
        <v>26000</v>
      </c>
      <c r="K73" s="14">
        <v>0</v>
      </c>
      <c r="L73" s="3">
        <f t="shared" si="1"/>
        <v>100</v>
      </c>
      <c r="M73" s="3"/>
      <c r="N73" s="3">
        <f t="shared" si="3"/>
        <v>100</v>
      </c>
      <c r="O73" s="3">
        <f t="shared" si="2"/>
        <v>100</v>
      </c>
      <c r="P73" s="3"/>
      <c r="Q73" s="12"/>
    </row>
    <row r="74" spans="1:17" ht="23.25" customHeight="1" x14ac:dyDescent="0.25">
      <c r="A74" s="13" t="s">
        <v>78</v>
      </c>
      <c r="B74" s="53">
        <v>18063712.190000001</v>
      </c>
      <c r="C74" s="14">
        <v>0</v>
      </c>
      <c r="D74" s="14">
        <v>0</v>
      </c>
      <c r="E74" s="14">
        <v>18063712.190000001</v>
      </c>
      <c r="F74" s="14">
        <v>0</v>
      </c>
      <c r="G74" s="49">
        <v>7276729</v>
      </c>
      <c r="H74" s="14">
        <v>0</v>
      </c>
      <c r="I74" s="14">
        <v>0</v>
      </c>
      <c r="J74" s="14">
        <v>7276729</v>
      </c>
      <c r="K74" s="14">
        <v>0</v>
      </c>
      <c r="L74" s="3">
        <f t="shared" ref="L74:P118" si="17">G74/B74*100</f>
        <v>40.283685454357318</v>
      </c>
      <c r="M74" s="3"/>
      <c r="N74" s="3"/>
      <c r="O74" s="3">
        <f t="shared" si="17"/>
        <v>40.283685454357318</v>
      </c>
      <c r="P74" s="3"/>
      <c r="Q74" s="12"/>
    </row>
    <row r="75" spans="1:17" ht="23.25" customHeight="1" x14ac:dyDescent="0.25">
      <c r="A75" s="1" t="s">
        <v>79</v>
      </c>
      <c r="B75" s="52">
        <v>12288585.57</v>
      </c>
      <c r="C75" s="2">
        <v>0</v>
      </c>
      <c r="D75" s="2">
        <v>8443900</v>
      </c>
      <c r="E75" s="2">
        <v>3844685.57</v>
      </c>
      <c r="F75" s="2">
        <v>0</v>
      </c>
      <c r="G75" s="48">
        <v>346624</v>
      </c>
      <c r="H75" s="2">
        <v>0</v>
      </c>
      <c r="I75" s="2">
        <v>346624</v>
      </c>
      <c r="J75" s="2">
        <v>0</v>
      </c>
      <c r="K75" s="2">
        <v>0</v>
      </c>
      <c r="L75" s="3">
        <f t="shared" si="17"/>
        <v>2.8206989162870761</v>
      </c>
      <c r="M75" s="3"/>
      <c r="N75" s="3">
        <f t="shared" si="17"/>
        <v>4.1050225606650956</v>
      </c>
      <c r="O75" s="3">
        <f t="shared" si="17"/>
        <v>0</v>
      </c>
      <c r="P75" s="3"/>
      <c r="Q75" s="12"/>
    </row>
    <row r="76" spans="1:17" ht="23.25" customHeight="1" x14ac:dyDescent="0.25">
      <c r="A76" s="13" t="s">
        <v>80</v>
      </c>
      <c r="B76" s="53">
        <v>9908313.5700000003</v>
      </c>
      <c r="C76" s="14">
        <v>0</v>
      </c>
      <c r="D76" s="14">
        <v>6063628</v>
      </c>
      <c r="E76" s="14">
        <v>3844685.57</v>
      </c>
      <c r="F76" s="14">
        <v>0</v>
      </c>
      <c r="G76" s="49">
        <v>346624</v>
      </c>
      <c r="H76" s="14">
        <v>0</v>
      </c>
      <c r="I76" s="14">
        <v>346624</v>
      </c>
      <c r="J76" s="14">
        <v>0</v>
      </c>
      <c r="K76" s="14">
        <v>0</v>
      </c>
      <c r="L76" s="3">
        <f t="shared" si="17"/>
        <v>3.4983147994982158</v>
      </c>
      <c r="M76" s="3"/>
      <c r="N76" s="3">
        <f t="shared" si="17"/>
        <v>5.7164456658620875</v>
      </c>
      <c r="O76" s="3">
        <f t="shared" si="17"/>
        <v>0</v>
      </c>
      <c r="P76" s="3"/>
      <c r="Q76" s="12"/>
    </row>
    <row r="77" spans="1:17" ht="15" customHeight="1" x14ac:dyDescent="0.25">
      <c r="A77" s="13" t="s">
        <v>81</v>
      </c>
      <c r="B77" s="53">
        <v>2380272</v>
      </c>
      <c r="C77" s="14">
        <v>0</v>
      </c>
      <c r="D77" s="14">
        <v>2380272</v>
      </c>
      <c r="E77" s="14">
        <v>0</v>
      </c>
      <c r="F77" s="14">
        <v>0</v>
      </c>
      <c r="G77" s="49">
        <v>0</v>
      </c>
      <c r="H77" s="14">
        <v>0</v>
      </c>
      <c r="I77" s="14">
        <v>0</v>
      </c>
      <c r="J77" s="14">
        <v>0</v>
      </c>
      <c r="K77" s="14">
        <v>0</v>
      </c>
      <c r="L77" s="3">
        <f t="shared" si="17"/>
        <v>0</v>
      </c>
      <c r="M77" s="3"/>
      <c r="N77" s="3">
        <f t="shared" si="17"/>
        <v>0</v>
      </c>
      <c r="O77" s="3" t="e">
        <f t="shared" si="17"/>
        <v>#DIV/0!</v>
      </c>
      <c r="P77" s="3"/>
      <c r="Q77" s="12"/>
    </row>
    <row r="78" spans="1:17" ht="15" customHeight="1" x14ac:dyDescent="0.25">
      <c r="A78" s="1" t="s">
        <v>82</v>
      </c>
      <c r="B78" s="52">
        <v>11686582.76</v>
      </c>
      <c r="C78" s="2">
        <v>0</v>
      </c>
      <c r="D78" s="2">
        <v>0</v>
      </c>
      <c r="E78" s="2">
        <v>11686582.76</v>
      </c>
      <c r="F78" s="2">
        <v>0</v>
      </c>
      <c r="G78" s="48">
        <v>4637214.8899999997</v>
      </c>
      <c r="H78" s="2">
        <v>0</v>
      </c>
      <c r="I78" s="2">
        <v>0</v>
      </c>
      <c r="J78" s="2">
        <v>4637214.8899999997</v>
      </c>
      <c r="K78" s="2">
        <v>0</v>
      </c>
      <c r="L78" s="3">
        <f t="shared" si="17"/>
        <v>39.679819030349293</v>
      </c>
      <c r="M78" s="3"/>
      <c r="N78" s="3"/>
      <c r="O78" s="3">
        <f t="shared" si="17"/>
        <v>39.679819030349293</v>
      </c>
      <c r="P78" s="3"/>
      <c r="Q78" s="12"/>
    </row>
    <row r="79" spans="1:17" ht="23.25" customHeight="1" x14ac:dyDescent="0.25">
      <c r="A79" s="13" t="s">
        <v>83</v>
      </c>
      <c r="B79" s="53">
        <v>11686582.76</v>
      </c>
      <c r="C79" s="14">
        <v>0</v>
      </c>
      <c r="D79" s="14">
        <v>0</v>
      </c>
      <c r="E79" s="14">
        <v>11686582.76</v>
      </c>
      <c r="F79" s="14">
        <v>0</v>
      </c>
      <c r="G79" s="49">
        <v>4637214.8899999997</v>
      </c>
      <c r="H79" s="14">
        <v>0</v>
      </c>
      <c r="I79" s="14">
        <v>0</v>
      </c>
      <c r="J79" s="14">
        <v>4637214.8899999997</v>
      </c>
      <c r="K79" s="14">
        <v>0</v>
      </c>
      <c r="L79" s="3">
        <f t="shared" si="17"/>
        <v>39.679819030349293</v>
      </c>
      <c r="M79" s="3"/>
      <c r="N79" s="3"/>
      <c r="O79" s="3">
        <f t="shared" si="17"/>
        <v>39.679819030349293</v>
      </c>
      <c r="P79" s="3"/>
      <c r="Q79" s="12"/>
    </row>
    <row r="80" spans="1:17" ht="23.25" customHeight="1" x14ac:dyDescent="0.25">
      <c r="A80" s="1" t="s">
        <v>84</v>
      </c>
      <c r="B80" s="52">
        <v>59669335.880000003</v>
      </c>
      <c r="C80" s="2">
        <v>9798824.3000000007</v>
      </c>
      <c r="D80" s="2">
        <v>10212711.82</v>
      </c>
      <c r="E80" s="2">
        <v>39657799.759999998</v>
      </c>
      <c r="F80" s="2">
        <f>F81</f>
        <v>8941886</v>
      </c>
      <c r="G80" s="48">
        <v>26448782.600000001</v>
      </c>
      <c r="H80" s="2">
        <v>4000101.69</v>
      </c>
      <c r="I80" s="2">
        <v>4165932.39</v>
      </c>
      <c r="J80" s="2">
        <v>18282748.52</v>
      </c>
      <c r="K80" s="2">
        <f>K81</f>
        <v>3868111.22</v>
      </c>
      <c r="L80" s="3">
        <f t="shared" si="17"/>
        <v>44.325585679704396</v>
      </c>
      <c r="M80" s="3">
        <f t="shared" si="17"/>
        <v>40.822261605405046</v>
      </c>
      <c r="N80" s="3">
        <f t="shared" si="17"/>
        <v>40.791637553521021</v>
      </c>
      <c r="O80" s="3">
        <f t="shared" si="17"/>
        <v>46.101267923694813</v>
      </c>
      <c r="P80" s="3">
        <f t="shared" si="17"/>
        <v>43.258337446932337</v>
      </c>
      <c r="Q80" s="12"/>
    </row>
    <row r="81" spans="1:17" ht="15" customHeight="1" x14ac:dyDescent="0.25">
      <c r="A81" s="13" t="s">
        <v>85</v>
      </c>
      <c r="B81" s="53">
        <v>59669335.880000003</v>
      </c>
      <c r="C81" s="14">
        <v>9798824.3000000007</v>
      </c>
      <c r="D81" s="14">
        <v>10212711.82</v>
      </c>
      <c r="E81" s="14">
        <v>39657799.759999998</v>
      </c>
      <c r="F81" s="14">
        <v>8941886</v>
      </c>
      <c r="G81" s="49">
        <v>26448782.600000001</v>
      </c>
      <c r="H81" s="14">
        <v>4000101.69</v>
      </c>
      <c r="I81" s="14">
        <v>4165932.39</v>
      </c>
      <c r="J81" s="14">
        <v>18282748.52</v>
      </c>
      <c r="K81" s="14">
        <v>3868111.22</v>
      </c>
      <c r="L81" s="3">
        <f t="shared" si="17"/>
        <v>44.325585679704396</v>
      </c>
      <c r="M81" s="3">
        <f t="shared" si="17"/>
        <v>40.822261605405046</v>
      </c>
      <c r="N81" s="3">
        <f t="shared" si="17"/>
        <v>40.791637553521021</v>
      </c>
      <c r="O81" s="3">
        <f t="shared" si="17"/>
        <v>46.101267923694813</v>
      </c>
      <c r="P81" s="3">
        <f t="shared" si="17"/>
        <v>43.258337446932337</v>
      </c>
      <c r="Q81" s="12"/>
    </row>
    <row r="82" spans="1:17" ht="23.25" customHeight="1" x14ac:dyDescent="0.25">
      <c r="A82" s="22" t="s">
        <v>86</v>
      </c>
      <c r="B82" s="23">
        <v>116534669.76000001</v>
      </c>
      <c r="C82" s="24">
        <v>4058128.34</v>
      </c>
      <c r="D82" s="24">
        <v>31351043.289999999</v>
      </c>
      <c r="E82" s="24">
        <f>E83+E87+E90+E93</f>
        <v>81206198.129999995</v>
      </c>
      <c r="F82" s="24">
        <f>F83+F87+F90+F93</f>
        <v>2617508.65</v>
      </c>
      <c r="G82" s="25">
        <v>48900033.299999997</v>
      </c>
      <c r="H82" s="24">
        <v>4058128.34</v>
      </c>
      <c r="I82" s="24">
        <v>13217586.82</v>
      </c>
      <c r="J82" s="24">
        <v>31624318.140000001</v>
      </c>
      <c r="K82" s="24">
        <f>K83+K87+K90+K93</f>
        <v>1314696.7399999998</v>
      </c>
      <c r="L82" s="39">
        <f t="shared" si="17"/>
        <v>41.961789912571334</v>
      </c>
      <c r="M82" s="39">
        <f t="shared" si="17"/>
        <v>100</v>
      </c>
      <c r="N82" s="39">
        <f t="shared" si="17"/>
        <v>42.159958434990891</v>
      </c>
      <c r="O82" s="39">
        <f t="shared" si="17"/>
        <v>38.943232004746484</v>
      </c>
      <c r="P82" s="39">
        <f t="shared" si="17"/>
        <v>50.227025610784501</v>
      </c>
      <c r="Q82" s="12"/>
    </row>
    <row r="83" spans="1:17" ht="15" customHeight="1" x14ac:dyDescent="0.25">
      <c r="A83" s="1" t="s">
        <v>87</v>
      </c>
      <c r="B83" s="52">
        <v>11325064.24</v>
      </c>
      <c r="C83" s="2">
        <v>3980560</v>
      </c>
      <c r="D83" s="2">
        <v>5272252.4400000004</v>
      </c>
      <c r="E83" s="2">
        <v>2072251.8</v>
      </c>
      <c r="F83" s="2">
        <v>0</v>
      </c>
      <c r="G83" s="48">
        <v>4665215.9400000004</v>
      </c>
      <c r="H83" s="2">
        <v>3980560</v>
      </c>
      <c r="I83" s="2">
        <v>594799.97</v>
      </c>
      <c r="J83" s="2">
        <v>89855.97</v>
      </c>
      <c r="K83" s="2">
        <v>0</v>
      </c>
      <c r="L83" s="3">
        <f t="shared" si="17"/>
        <v>41.19372606755298</v>
      </c>
      <c r="M83" s="3">
        <f t="shared" si="17"/>
        <v>100</v>
      </c>
      <c r="N83" s="3">
        <f t="shared" si="17"/>
        <v>11.281705054320197</v>
      </c>
      <c r="O83" s="3">
        <f t="shared" si="17"/>
        <v>4.3361511376175423</v>
      </c>
      <c r="P83" s="3"/>
      <c r="Q83" s="12"/>
    </row>
    <row r="84" spans="1:17" ht="23.25" customHeight="1" x14ac:dyDescent="0.25">
      <c r="A84" s="13" t="s">
        <v>88</v>
      </c>
      <c r="B84" s="53">
        <v>4492800.97</v>
      </c>
      <c r="C84" s="14">
        <v>3830560</v>
      </c>
      <c r="D84" s="14">
        <v>572385</v>
      </c>
      <c r="E84" s="14">
        <v>89855.97</v>
      </c>
      <c r="F84" s="14">
        <v>0</v>
      </c>
      <c r="G84" s="49">
        <v>4492798.5</v>
      </c>
      <c r="H84" s="14">
        <v>3830560</v>
      </c>
      <c r="I84" s="14">
        <v>572382.53</v>
      </c>
      <c r="J84" s="14">
        <v>89855.97</v>
      </c>
      <c r="K84" s="14">
        <v>0</v>
      </c>
      <c r="L84" s="3">
        <f t="shared" si="17"/>
        <v>99.999945023160024</v>
      </c>
      <c r="M84" s="3">
        <f t="shared" si="17"/>
        <v>100</v>
      </c>
      <c r="N84" s="3">
        <f t="shared" si="17"/>
        <v>99.999568472269544</v>
      </c>
      <c r="O84" s="3">
        <f t="shared" si="17"/>
        <v>100</v>
      </c>
      <c r="P84" s="3"/>
      <c r="Q84" s="12"/>
    </row>
    <row r="85" spans="1:17" ht="15" customHeight="1" x14ac:dyDescent="0.25">
      <c r="A85" s="13" t="s">
        <v>89</v>
      </c>
      <c r="B85" s="53">
        <v>172417.44</v>
      </c>
      <c r="C85" s="14">
        <v>150000</v>
      </c>
      <c r="D85" s="14">
        <v>22417.439999999999</v>
      </c>
      <c r="E85" s="14">
        <v>0</v>
      </c>
      <c r="F85" s="14">
        <v>0</v>
      </c>
      <c r="G85" s="49">
        <v>172417.44</v>
      </c>
      <c r="H85" s="14">
        <v>150000</v>
      </c>
      <c r="I85" s="14">
        <v>22417.439999999999</v>
      </c>
      <c r="J85" s="14">
        <v>0</v>
      </c>
      <c r="K85" s="14">
        <v>0</v>
      </c>
      <c r="L85" s="3">
        <f t="shared" si="17"/>
        <v>100</v>
      </c>
      <c r="M85" s="3">
        <f t="shared" si="17"/>
        <v>100</v>
      </c>
      <c r="N85" s="3">
        <f t="shared" si="17"/>
        <v>100</v>
      </c>
      <c r="O85" s="3" t="e">
        <f t="shared" si="17"/>
        <v>#DIV/0!</v>
      </c>
      <c r="P85" s="3"/>
      <c r="Q85" s="12"/>
    </row>
    <row r="86" spans="1:17" ht="15" customHeight="1" x14ac:dyDescent="0.25">
      <c r="A86" s="13" t="s">
        <v>90</v>
      </c>
      <c r="B86" s="53">
        <v>6659845.8300000001</v>
      </c>
      <c r="C86" s="14">
        <v>0</v>
      </c>
      <c r="D86" s="14">
        <v>4677450</v>
      </c>
      <c r="E86" s="14">
        <v>1982395.83</v>
      </c>
      <c r="F86" s="14">
        <v>0</v>
      </c>
      <c r="G86" s="49">
        <v>0</v>
      </c>
      <c r="H86" s="14">
        <v>0</v>
      </c>
      <c r="I86" s="14">
        <v>0</v>
      </c>
      <c r="J86" s="14">
        <v>0</v>
      </c>
      <c r="K86" s="14">
        <v>0</v>
      </c>
      <c r="L86" s="3">
        <f t="shared" si="17"/>
        <v>0</v>
      </c>
      <c r="M86" s="3"/>
      <c r="N86" s="3">
        <f t="shared" si="17"/>
        <v>0</v>
      </c>
      <c r="O86" s="3">
        <f t="shared" si="17"/>
        <v>0</v>
      </c>
      <c r="P86" s="3"/>
      <c r="Q86" s="12"/>
    </row>
    <row r="87" spans="1:17" ht="15" customHeight="1" x14ac:dyDescent="0.25">
      <c r="A87" s="1" t="s">
        <v>91</v>
      </c>
      <c r="B87" s="52">
        <v>27940848.170000002</v>
      </c>
      <c r="C87" s="2">
        <v>77568.34</v>
      </c>
      <c r="D87" s="2">
        <v>8697784.8499999996</v>
      </c>
      <c r="E87" s="2">
        <v>19165494.98</v>
      </c>
      <c r="F87" s="2">
        <f>F88</f>
        <v>284246</v>
      </c>
      <c r="G87" s="48">
        <v>11296306.76</v>
      </c>
      <c r="H87" s="2">
        <v>77568.34</v>
      </c>
      <c r="I87" s="2">
        <v>4338290.8499999996</v>
      </c>
      <c r="J87" s="2">
        <v>6880447.5700000003</v>
      </c>
      <c r="K87" s="2">
        <f>K88</f>
        <v>2541.66</v>
      </c>
      <c r="L87" s="3">
        <f t="shared" si="17"/>
        <v>40.429362384670938</v>
      </c>
      <c r="M87" s="3">
        <f t="shared" si="17"/>
        <v>100</v>
      </c>
      <c r="N87" s="3">
        <f t="shared" si="17"/>
        <v>49.878111781530208</v>
      </c>
      <c r="O87" s="3">
        <f t="shared" si="17"/>
        <v>35.900181952931746</v>
      </c>
      <c r="P87" s="3">
        <f t="shared" si="17"/>
        <v>0.89417617134453964</v>
      </c>
      <c r="Q87" s="12"/>
    </row>
    <row r="88" spans="1:17" ht="15" customHeight="1" x14ac:dyDescent="0.25">
      <c r="A88" s="13" t="s">
        <v>92</v>
      </c>
      <c r="B88" s="53">
        <v>27651688.98</v>
      </c>
      <c r="C88" s="14">
        <v>0</v>
      </c>
      <c r="D88" s="14">
        <v>8686194</v>
      </c>
      <c r="E88" s="14">
        <v>18965494.98</v>
      </c>
      <c r="F88" s="14">
        <v>284246</v>
      </c>
      <c r="G88" s="49">
        <v>11149059.51</v>
      </c>
      <c r="H88" s="14">
        <v>0</v>
      </c>
      <c r="I88" s="14">
        <v>4326700</v>
      </c>
      <c r="J88" s="14">
        <v>6822359.5099999998</v>
      </c>
      <c r="K88" s="14">
        <v>2541.66</v>
      </c>
      <c r="L88" s="3">
        <f t="shared" si="17"/>
        <v>40.319632981782512</v>
      </c>
      <c r="M88" s="3"/>
      <c r="N88" s="3">
        <f t="shared" si="17"/>
        <v>49.811229175862294</v>
      </c>
      <c r="O88" s="3">
        <f t="shared" si="17"/>
        <v>35.972483276574096</v>
      </c>
      <c r="P88" s="3">
        <f t="shared" si="17"/>
        <v>0.89417617134453964</v>
      </c>
      <c r="Q88" s="12"/>
    </row>
    <row r="89" spans="1:17" ht="23.25" customHeight="1" x14ac:dyDescent="0.25">
      <c r="A89" s="13" t="s">
        <v>93</v>
      </c>
      <c r="B89" s="53">
        <v>289159.19</v>
      </c>
      <c r="C89" s="14">
        <v>77568.34</v>
      </c>
      <c r="D89" s="14">
        <v>11590.85</v>
      </c>
      <c r="E89" s="14">
        <v>200000</v>
      </c>
      <c r="F89" s="14">
        <v>0</v>
      </c>
      <c r="G89" s="49">
        <v>147247.25</v>
      </c>
      <c r="H89" s="14">
        <v>77568.34</v>
      </c>
      <c r="I89" s="14">
        <v>11590.85</v>
      </c>
      <c r="J89" s="14">
        <v>58088.06</v>
      </c>
      <c r="K89" s="14">
        <v>0</v>
      </c>
      <c r="L89" s="3">
        <f t="shared" si="17"/>
        <v>50.92255584199139</v>
      </c>
      <c r="M89" s="3">
        <f t="shared" si="17"/>
        <v>100</v>
      </c>
      <c r="N89" s="3">
        <f t="shared" si="17"/>
        <v>100</v>
      </c>
      <c r="O89" s="3">
        <f t="shared" si="17"/>
        <v>29.044029999999999</v>
      </c>
      <c r="P89" s="3"/>
      <c r="Q89" s="12"/>
    </row>
    <row r="90" spans="1:17" ht="15" customHeight="1" x14ac:dyDescent="0.25">
      <c r="A90" s="1" t="s">
        <v>94</v>
      </c>
      <c r="B90" s="52">
        <v>64176569.789999999</v>
      </c>
      <c r="C90" s="2">
        <v>0</v>
      </c>
      <c r="D90" s="2">
        <v>14790006</v>
      </c>
      <c r="E90" s="2">
        <f>SUM(E91:E92)</f>
        <v>49467263.789999999</v>
      </c>
      <c r="F90" s="2">
        <f>F91</f>
        <v>1750453.65</v>
      </c>
      <c r="G90" s="48">
        <v>25396336.960000001</v>
      </c>
      <c r="H90" s="2">
        <v>0</v>
      </c>
      <c r="I90" s="2">
        <v>7089000</v>
      </c>
      <c r="J90" s="2">
        <v>18307336.960000001</v>
      </c>
      <c r="K90" s="2">
        <f>K91</f>
        <v>1060824.42</v>
      </c>
      <c r="L90" s="3">
        <f t="shared" si="17"/>
        <v>39.572599537654412</v>
      </c>
      <c r="M90" s="3"/>
      <c r="N90" s="3">
        <f t="shared" si="17"/>
        <v>47.931015038127775</v>
      </c>
      <c r="O90" s="3">
        <f t="shared" si="17"/>
        <v>37.008994549847934</v>
      </c>
      <c r="P90" s="3">
        <f t="shared" si="17"/>
        <v>60.602828301109255</v>
      </c>
      <c r="Q90" s="12"/>
    </row>
    <row r="91" spans="1:17" ht="15" customHeight="1" x14ac:dyDescent="0.25">
      <c r="A91" s="13" t="s">
        <v>95</v>
      </c>
      <c r="B91" s="53">
        <v>63576569.789999999</v>
      </c>
      <c r="C91" s="14">
        <v>0</v>
      </c>
      <c r="D91" s="14">
        <v>14790006</v>
      </c>
      <c r="E91" s="14">
        <v>48786563.789999999</v>
      </c>
      <c r="F91" s="14">
        <v>1750453.65</v>
      </c>
      <c r="G91" s="49">
        <v>24886408.960000001</v>
      </c>
      <c r="H91" s="14">
        <v>0</v>
      </c>
      <c r="I91" s="14">
        <v>7089000</v>
      </c>
      <c r="J91" s="14">
        <v>17797408.960000001</v>
      </c>
      <c r="K91" s="14">
        <v>1060824.42</v>
      </c>
      <c r="L91" s="3">
        <f t="shared" si="17"/>
        <v>39.143994465574963</v>
      </c>
      <c r="M91" s="3"/>
      <c r="N91" s="3">
        <f t="shared" si="17"/>
        <v>47.931015038127775</v>
      </c>
      <c r="O91" s="3">
        <f t="shared" si="17"/>
        <v>36.480144485289649</v>
      </c>
      <c r="P91" s="3">
        <f t="shared" si="17"/>
        <v>60.602828301109255</v>
      </c>
      <c r="Q91" s="12"/>
    </row>
    <row r="92" spans="1:17" ht="23.25" customHeight="1" x14ac:dyDescent="0.25">
      <c r="A92" s="13" t="s">
        <v>96</v>
      </c>
      <c r="B92" s="53">
        <v>600000</v>
      </c>
      <c r="C92" s="14">
        <v>0</v>
      </c>
      <c r="D92" s="14">
        <v>0</v>
      </c>
      <c r="E92" s="14">
        <f>600000+80700</f>
        <v>680700</v>
      </c>
      <c r="F92" s="14">
        <v>0</v>
      </c>
      <c r="G92" s="49">
        <v>509928</v>
      </c>
      <c r="H92" s="14">
        <v>0</v>
      </c>
      <c r="I92" s="14">
        <v>0</v>
      </c>
      <c r="J92" s="14">
        <v>509928</v>
      </c>
      <c r="K92" s="14">
        <v>0</v>
      </c>
      <c r="L92" s="3">
        <f t="shared" si="17"/>
        <v>84.988</v>
      </c>
      <c r="M92" s="3"/>
      <c r="N92" s="3"/>
      <c r="O92" s="3">
        <f t="shared" si="17"/>
        <v>74.912296165711766</v>
      </c>
      <c r="P92" s="3"/>
      <c r="Q92" s="12"/>
    </row>
    <row r="93" spans="1:17" ht="15" customHeight="1" x14ac:dyDescent="0.25">
      <c r="A93" s="1" t="s">
        <v>97</v>
      </c>
      <c r="B93" s="52">
        <v>13092187.560000001</v>
      </c>
      <c r="C93" s="2">
        <v>0</v>
      </c>
      <c r="D93" s="2">
        <v>2591000</v>
      </c>
      <c r="E93" s="2">
        <v>10501187.560000001</v>
      </c>
      <c r="F93" s="2">
        <f>F94</f>
        <v>582809</v>
      </c>
      <c r="G93" s="48">
        <v>7542173.6399999997</v>
      </c>
      <c r="H93" s="2">
        <v>0</v>
      </c>
      <c r="I93" s="2">
        <v>1195496</v>
      </c>
      <c r="J93" s="2">
        <v>6346677.6399999997</v>
      </c>
      <c r="K93" s="2">
        <f>K94</f>
        <v>251330.66</v>
      </c>
      <c r="L93" s="3">
        <f t="shared" si="17"/>
        <v>57.608200351813466</v>
      </c>
      <c r="M93" s="3"/>
      <c r="N93" s="3">
        <f t="shared" si="17"/>
        <v>46.140331918178312</v>
      </c>
      <c r="O93" s="3">
        <f t="shared" si="17"/>
        <v>60.437713389436873</v>
      </c>
      <c r="P93" s="3">
        <f t="shared" si="17"/>
        <v>43.124018331906342</v>
      </c>
      <c r="Q93" s="12"/>
    </row>
    <row r="94" spans="1:17" ht="15" customHeight="1" x14ac:dyDescent="0.25">
      <c r="A94" s="13" t="s">
        <v>98</v>
      </c>
      <c r="B94" s="53">
        <v>13092187.560000001</v>
      </c>
      <c r="C94" s="14">
        <v>0</v>
      </c>
      <c r="D94" s="14">
        <v>2591000</v>
      </c>
      <c r="E94" s="14">
        <v>10501187.560000001</v>
      </c>
      <c r="F94" s="14">
        <v>582809</v>
      </c>
      <c r="G94" s="49">
        <v>7542173.6399999997</v>
      </c>
      <c r="H94" s="14">
        <v>0</v>
      </c>
      <c r="I94" s="14">
        <v>1195496</v>
      </c>
      <c r="J94" s="14">
        <v>6346677.6399999997</v>
      </c>
      <c r="K94" s="14">
        <v>251330.66</v>
      </c>
      <c r="L94" s="3">
        <f t="shared" si="17"/>
        <v>57.608200351813466</v>
      </c>
      <c r="M94" s="3"/>
      <c r="N94" s="3">
        <f t="shared" si="17"/>
        <v>46.140331918178312</v>
      </c>
      <c r="O94" s="3">
        <f t="shared" si="17"/>
        <v>60.437713389436873</v>
      </c>
      <c r="P94" s="3">
        <f t="shared" si="17"/>
        <v>43.124018331906342</v>
      </c>
      <c r="Q94" s="12"/>
    </row>
    <row r="95" spans="1:17" ht="23.25" customHeight="1" x14ac:dyDescent="0.25">
      <c r="A95" s="22" t="s">
        <v>99</v>
      </c>
      <c r="B95" s="23">
        <f>B96+B98</f>
        <v>98160376.219999999</v>
      </c>
      <c r="C95" s="24">
        <f t="shared" ref="C95:E95" si="18">C96+C98</f>
        <v>4571700</v>
      </c>
      <c r="D95" s="24">
        <f t="shared" si="18"/>
        <v>14313059.449999999</v>
      </c>
      <c r="E95" s="24">
        <f t="shared" si="18"/>
        <v>79275616.769999996</v>
      </c>
      <c r="F95" s="24">
        <v>0</v>
      </c>
      <c r="G95" s="25">
        <f t="shared" ref="G95:J95" si="19">G96+G98</f>
        <v>54575328.490000002</v>
      </c>
      <c r="H95" s="24">
        <f t="shared" si="19"/>
        <v>2285850</v>
      </c>
      <c r="I95" s="24">
        <f t="shared" si="19"/>
        <v>8475980.0700000003</v>
      </c>
      <c r="J95" s="24">
        <f t="shared" si="19"/>
        <v>43813498.420000002</v>
      </c>
      <c r="K95" s="24">
        <v>0</v>
      </c>
      <c r="L95" s="39">
        <f t="shared" si="17"/>
        <v>55.598124815337023</v>
      </c>
      <c r="M95" s="39">
        <f t="shared" si="17"/>
        <v>50</v>
      </c>
      <c r="N95" s="39">
        <f t="shared" si="17"/>
        <v>59.218506704378996</v>
      </c>
      <c r="O95" s="39">
        <f t="shared" si="17"/>
        <v>55.267306903602922</v>
      </c>
      <c r="P95" s="39"/>
      <c r="Q95" s="12"/>
    </row>
    <row r="96" spans="1:17" ht="15" customHeight="1" x14ac:dyDescent="0.25">
      <c r="A96" s="1" t="s">
        <v>100</v>
      </c>
      <c r="B96" s="52">
        <f>B97</f>
        <v>84605076.219999999</v>
      </c>
      <c r="C96" s="2">
        <v>4571700</v>
      </c>
      <c r="D96" s="2">
        <v>14313059.449999999</v>
      </c>
      <c r="E96" s="2">
        <f>E97</f>
        <v>65720316.769999996</v>
      </c>
      <c r="F96" s="2">
        <v>0</v>
      </c>
      <c r="G96" s="48">
        <f>G97</f>
        <v>47916521.93</v>
      </c>
      <c r="H96" s="2">
        <v>2285850</v>
      </c>
      <c r="I96" s="2">
        <v>8475980.0700000003</v>
      </c>
      <c r="J96" s="2">
        <f>J97</f>
        <v>37154691.859999999</v>
      </c>
      <c r="K96" s="2">
        <v>0</v>
      </c>
      <c r="L96" s="3">
        <f t="shared" si="17"/>
        <v>56.635516532603624</v>
      </c>
      <c r="M96" s="3">
        <f t="shared" si="17"/>
        <v>50</v>
      </c>
      <c r="N96" s="3">
        <f t="shared" si="17"/>
        <v>59.218506704378996</v>
      </c>
      <c r="O96" s="3">
        <f t="shared" si="17"/>
        <v>56.534559913990513</v>
      </c>
      <c r="P96" s="3"/>
      <c r="Q96" s="12"/>
    </row>
    <row r="97" spans="1:17" ht="15" customHeight="1" x14ac:dyDescent="0.25">
      <c r="A97" s="13" t="s">
        <v>101</v>
      </c>
      <c r="B97" s="53">
        <f>SUM(C97:E97)</f>
        <v>84605076.219999999</v>
      </c>
      <c r="C97" s="14">
        <v>4571700</v>
      </c>
      <c r="D97" s="14">
        <v>14313059.449999999</v>
      </c>
      <c r="E97" s="14">
        <f>61808968.61+3911348.16</f>
        <v>65720316.769999996</v>
      </c>
      <c r="F97" s="14">
        <v>0</v>
      </c>
      <c r="G97" s="49">
        <f>SUM(H97:J97)</f>
        <v>47916521.93</v>
      </c>
      <c r="H97" s="14">
        <v>2285850</v>
      </c>
      <c r="I97" s="14">
        <v>8475980.0700000003</v>
      </c>
      <c r="J97" s="14">
        <f>35523352.5+1631339.36</f>
        <v>37154691.859999999</v>
      </c>
      <c r="K97" s="14">
        <v>0</v>
      </c>
      <c r="L97" s="3">
        <f t="shared" si="17"/>
        <v>56.635516532603624</v>
      </c>
      <c r="M97" s="3">
        <f t="shared" si="17"/>
        <v>50</v>
      </c>
      <c r="N97" s="3">
        <f t="shared" si="17"/>
        <v>59.218506704378996</v>
      </c>
      <c r="O97" s="3">
        <f t="shared" si="17"/>
        <v>56.534559913990513</v>
      </c>
      <c r="P97" s="3"/>
      <c r="Q97" s="12"/>
    </row>
    <row r="98" spans="1:17" ht="23.25" customHeight="1" x14ac:dyDescent="0.25">
      <c r="A98" s="1" t="s">
        <v>102</v>
      </c>
      <c r="B98" s="52">
        <v>13555300</v>
      </c>
      <c r="C98" s="2">
        <v>0</v>
      </c>
      <c r="D98" s="2">
        <v>0</v>
      </c>
      <c r="E98" s="2">
        <v>13555300</v>
      </c>
      <c r="F98" s="2">
        <v>0</v>
      </c>
      <c r="G98" s="48">
        <v>6658806.5599999996</v>
      </c>
      <c r="H98" s="2">
        <v>0</v>
      </c>
      <c r="I98" s="2">
        <v>0</v>
      </c>
      <c r="J98" s="2">
        <v>6658806.5599999996</v>
      </c>
      <c r="K98" s="2">
        <v>0</v>
      </c>
      <c r="L98" s="3">
        <f t="shared" si="17"/>
        <v>49.123269569836147</v>
      </c>
      <c r="M98" s="3"/>
      <c r="N98" s="3"/>
      <c r="O98" s="3">
        <f t="shared" si="17"/>
        <v>49.123269569836147</v>
      </c>
      <c r="P98" s="3"/>
      <c r="Q98" s="12"/>
    </row>
    <row r="99" spans="1:17" ht="15" customHeight="1" x14ac:dyDescent="0.25">
      <c r="A99" s="13" t="s">
        <v>103</v>
      </c>
      <c r="B99" s="53">
        <v>295000</v>
      </c>
      <c r="C99" s="14">
        <v>0</v>
      </c>
      <c r="D99" s="14">
        <v>0</v>
      </c>
      <c r="E99" s="14">
        <v>295000</v>
      </c>
      <c r="F99" s="14">
        <v>0</v>
      </c>
      <c r="G99" s="49">
        <v>0</v>
      </c>
      <c r="H99" s="14">
        <v>0</v>
      </c>
      <c r="I99" s="14">
        <v>0</v>
      </c>
      <c r="J99" s="14">
        <v>0</v>
      </c>
      <c r="K99" s="14">
        <v>0</v>
      </c>
      <c r="L99" s="3">
        <f t="shared" si="17"/>
        <v>0</v>
      </c>
      <c r="M99" s="3"/>
      <c r="N99" s="3"/>
      <c r="O99" s="3">
        <f t="shared" si="17"/>
        <v>0</v>
      </c>
      <c r="P99" s="3"/>
      <c r="Q99" s="12"/>
    </row>
    <row r="100" spans="1:17" ht="15" customHeight="1" x14ac:dyDescent="0.25">
      <c r="A100" s="13" t="s">
        <v>104</v>
      </c>
      <c r="B100" s="53">
        <v>13260300</v>
      </c>
      <c r="C100" s="14">
        <v>0</v>
      </c>
      <c r="D100" s="14">
        <v>0</v>
      </c>
      <c r="E100" s="14">
        <v>13260300</v>
      </c>
      <c r="F100" s="14">
        <v>0</v>
      </c>
      <c r="G100" s="49">
        <v>6658806.5599999996</v>
      </c>
      <c r="H100" s="14">
        <v>0</v>
      </c>
      <c r="I100" s="14">
        <v>0</v>
      </c>
      <c r="J100" s="14">
        <v>6658806.5599999996</v>
      </c>
      <c r="K100" s="14">
        <v>0</v>
      </c>
      <c r="L100" s="3">
        <f t="shared" si="17"/>
        <v>50.216107931193108</v>
      </c>
      <c r="M100" s="3"/>
      <c r="N100" s="3"/>
      <c r="O100" s="3">
        <f t="shared" si="17"/>
        <v>50.216107931193108</v>
      </c>
      <c r="P100" s="3"/>
      <c r="Q100" s="12"/>
    </row>
    <row r="101" spans="1:17" ht="23.25" customHeight="1" x14ac:dyDescent="0.25">
      <c r="A101" s="22" t="s">
        <v>105</v>
      </c>
      <c r="B101" s="23">
        <v>30000</v>
      </c>
      <c r="C101" s="24">
        <v>0</v>
      </c>
      <c r="D101" s="24">
        <v>0</v>
      </c>
      <c r="E101" s="24">
        <v>30000</v>
      </c>
      <c r="F101" s="24">
        <v>0</v>
      </c>
      <c r="G101" s="25">
        <v>0</v>
      </c>
      <c r="H101" s="24">
        <v>0</v>
      </c>
      <c r="I101" s="24">
        <v>0</v>
      </c>
      <c r="J101" s="24">
        <v>0</v>
      </c>
      <c r="K101" s="24">
        <v>0</v>
      </c>
      <c r="L101" s="39">
        <f t="shared" si="17"/>
        <v>0</v>
      </c>
      <c r="M101" s="39"/>
      <c r="N101" s="39"/>
      <c r="O101" s="39">
        <f t="shared" si="17"/>
        <v>0</v>
      </c>
      <c r="P101" s="39"/>
      <c r="Q101" s="12"/>
    </row>
    <row r="102" spans="1:17" ht="23.25" customHeight="1" x14ac:dyDescent="0.25">
      <c r="A102" s="1" t="s">
        <v>106</v>
      </c>
      <c r="B102" s="52">
        <v>30000</v>
      </c>
      <c r="C102" s="2">
        <v>0</v>
      </c>
      <c r="D102" s="2">
        <v>0</v>
      </c>
      <c r="E102" s="2">
        <v>30000</v>
      </c>
      <c r="F102" s="2">
        <v>0</v>
      </c>
      <c r="G102" s="48">
        <v>0</v>
      </c>
      <c r="H102" s="2">
        <v>0</v>
      </c>
      <c r="I102" s="2">
        <v>0</v>
      </c>
      <c r="J102" s="2">
        <v>0</v>
      </c>
      <c r="K102" s="2">
        <v>0</v>
      </c>
      <c r="L102" s="3">
        <f t="shared" si="17"/>
        <v>0</v>
      </c>
      <c r="M102" s="3"/>
      <c r="N102" s="3"/>
      <c r="O102" s="3">
        <f t="shared" si="17"/>
        <v>0</v>
      </c>
      <c r="P102" s="3"/>
      <c r="Q102" s="12"/>
    </row>
    <row r="103" spans="1:17" ht="23.25" customHeight="1" x14ac:dyDescent="0.25">
      <c r="A103" s="13" t="s">
        <v>107</v>
      </c>
      <c r="B103" s="53">
        <v>30000</v>
      </c>
      <c r="C103" s="14">
        <v>0</v>
      </c>
      <c r="D103" s="14">
        <v>0</v>
      </c>
      <c r="E103" s="14">
        <v>30000</v>
      </c>
      <c r="F103" s="14">
        <v>0</v>
      </c>
      <c r="G103" s="49">
        <v>0</v>
      </c>
      <c r="H103" s="14">
        <v>0</v>
      </c>
      <c r="I103" s="14">
        <v>0</v>
      </c>
      <c r="J103" s="14">
        <v>0</v>
      </c>
      <c r="K103" s="14">
        <v>0</v>
      </c>
      <c r="L103" s="3">
        <f t="shared" si="17"/>
        <v>0</v>
      </c>
      <c r="M103" s="3"/>
      <c r="N103" s="3"/>
      <c r="O103" s="3">
        <f t="shared" si="17"/>
        <v>0</v>
      </c>
      <c r="P103" s="3"/>
      <c r="Q103" s="12"/>
    </row>
    <row r="104" spans="1:17" ht="23.25" customHeight="1" x14ac:dyDescent="0.25">
      <c r="A104" s="22" t="s">
        <v>108</v>
      </c>
      <c r="B104" s="23">
        <f>SUM(C104:E104)</f>
        <v>16089438.050000001</v>
      </c>
      <c r="C104" s="24">
        <v>0</v>
      </c>
      <c r="D104" s="24">
        <v>0</v>
      </c>
      <c r="E104" s="24">
        <f>E105+E108+E110+E112</f>
        <v>16089438.050000001</v>
      </c>
      <c r="F104" s="24">
        <v>0</v>
      </c>
      <c r="G104" s="25">
        <f>SUM(H104:J104)</f>
        <v>3444943.84</v>
      </c>
      <c r="H104" s="24">
        <v>0</v>
      </c>
      <c r="I104" s="24">
        <v>0</v>
      </c>
      <c r="J104" s="24">
        <f>J105+J108+J110+J112</f>
        <v>3444943.84</v>
      </c>
      <c r="K104" s="24">
        <v>0</v>
      </c>
      <c r="L104" s="39">
        <f t="shared" si="17"/>
        <v>21.41121292921725</v>
      </c>
      <c r="M104" s="39"/>
      <c r="N104" s="39"/>
      <c r="O104" s="39">
        <f t="shared" si="17"/>
        <v>21.41121292921725</v>
      </c>
      <c r="P104" s="39"/>
      <c r="Q104" s="12"/>
    </row>
    <row r="105" spans="1:17" ht="23.25" customHeight="1" x14ac:dyDescent="0.25">
      <c r="A105" s="1" t="s">
        <v>109</v>
      </c>
      <c r="B105" s="52">
        <v>5608391.7000000002</v>
      </c>
      <c r="C105" s="2">
        <v>0</v>
      </c>
      <c r="D105" s="2">
        <v>0</v>
      </c>
      <c r="E105" s="2">
        <v>5608391.7000000002</v>
      </c>
      <c r="F105" s="2">
        <v>0</v>
      </c>
      <c r="G105" s="48">
        <v>1969167.74</v>
      </c>
      <c r="H105" s="2">
        <v>0</v>
      </c>
      <c r="I105" s="2">
        <v>0</v>
      </c>
      <c r="J105" s="2">
        <v>1969167.74</v>
      </c>
      <c r="K105" s="2">
        <v>0</v>
      </c>
      <c r="L105" s="3">
        <f t="shared" si="17"/>
        <v>35.111095039955927</v>
      </c>
      <c r="M105" s="3"/>
      <c r="N105" s="3"/>
      <c r="O105" s="3">
        <f t="shared" si="17"/>
        <v>35.111095039955927</v>
      </c>
      <c r="P105" s="3"/>
      <c r="Q105" s="12"/>
    </row>
    <row r="106" spans="1:17" ht="23.25" customHeight="1" x14ac:dyDescent="0.25">
      <c r="A106" s="13" t="s">
        <v>110</v>
      </c>
      <c r="B106" s="53">
        <v>200000</v>
      </c>
      <c r="C106" s="14">
        <v>0</v>
      </c>
      <c r="D106" s="14">
        <v>0</v>
      </c>
      <c r="E106" s="14">
        <v>200000</v>
      </c>
      <c r="F106" s="14">
        <v>0</v>
      </c>
      <c r="G106" s="49">
        <v>0</v>
      </c>
      <c r="H106" s="14">
        <v>0</v>
      </c>
      <c r="I106" s="14">
        <v>0</v>
      </c>
      <c r="J106" s="14">
        <v>0</v>
      </c>
      <c r="K106" s="14">
        <v>0</v>
      </c>
      <c r="L106" s="3">
        <f t="shared" si="17"/>
        <v>0</v>
      </c>
      <c r="M106" s="3"/>
      <c r="N106" s="3"/>
      <c r="O106" s="3">
        <f t="shared" si="17"/>
        <v>0</v>
      </c>
      <c r="P106" s="3"/>
      <c r="Q106" s="12"/>
    </row>
    <row r="107" spans="1:17" ht="15" customHeight="1" x14ac:dyDescent="0.25">
      <c r="A107" s="13" t="s">
        <v>111</v>
      </c>
      <c r="B107" s="53">
        <v>5408391.7000000002</v>
      </c>
      <c r="C107" s="14">
        <v>0</v>
      </c>
      <c r="D107" s="14">
        <v>0</v>
      </c>
      <c r="E107" s="14">
        <v>5408391.7000000002</v>
      </c>
      <c r="F107" s="14">
        <v>0</v>
      </c>
      <c r="G107" s="49">
        <v>1969167.74</v>
      </c>
      <c r="H107" s="14">
        <v>0</v>
      </c>
      <c r="I107" s="14">
        <v>0</v>
      </c>
      <c r="J107" s="14">
        <v>1969167.74</v>
      </c>
      <c r="K107" s="14">
        <v>0</v>
      </c>
      <c r="L107" s="3">
        <f t="shared" si="17"/>
        <v>36.40948824028407</v>
      </c>
      <c r="M107" s="3"/>
      <c r="N107" s="3"/>
      <c r="O107" s="3">
        <f t="shared" si="17"/>
        <v>36.40948824028407</v>
      </c>
      <c r="P107" s="3"/>
      <c r="Q107" s="12"/>
    </row>
    <row r="108" spans="1:17" ht="23.25" customHeight="1" x14ac:dyDescent="0.25">
      <c r="A108" s="1" t="s">
        <v>112</v>
      </c>
      <c r="B108" s="52">
        <v>559431.01</v>
      </c>
      <c r="C108" s="2">
        <v>0</v>
      </c>
      <c r="D108" s="2">
        <v>0</v>
      </c>
      <c r="E108" s="2">
        <v>559431.01</v>
      </c>
      <c r="F108" s="2">
        <v>0</v>
      </c>
      <c r="G108" s="48">
        <v>324883.32</v>
      </c>
      <c r="H108" s="2">
        <v>0</v>
      </c>
      <c r="I108" s="2">
        <v>0</v>
      </c>
      <c r="J108" s="2">
        <v>324883.32</v>
      </c>
      <c r="K108" s="2">
        <v>0</v>
      </c>
      <c r="L108" s="3">
        <f t="shared" si="17"/>
        <v>58.073884749434967</v>
      </c>
      <c r="M108" s="3"/>
      <c r="N108" s="3"/>
      <c r="O108" s="3">
        <f t="shared" si="17"/>
        <v>58.073884749434967</v>
      </c>
      <c r="P108" s="3"/>
      <c r="Q108" s="12"/>
    </row>
    <row r="109" spans="1:17" ht="15" customHeight="1" x14ac:dyDescent="0.25">
      <c r="A109" s="13" t="s">
        <v>113</v>
      </c>
      <c r="B109" s="53">
        <v>559431.01</v>
      </c>
      <c r="C109" s="14">
        <v>0</v>
      </c>
      <c r="D109" s="14">
        <v>0</v>
      </c>
      <c r="E109" s="14">
        <v>559431.01</v>
      </c>
      <c r="F109" s="14">
        <v>0</v>
      </c>
      <c r="G109" s="49">
        <v>324883.32</v>
      </c>
      <c r="H109" s="14">
        <v>0</v>
      </c>
      <c r="I109" s="14">
        <v>0</v>
      </c>
      <c r="J109" s="14">
        <v>324883.32</v>
      </c>
      <c r="K109" s="14">
        <v>0</v>
      </c>
      <c r="L109" s="3">
        <f t="shared" si="17"/>
        <v>58.073884749434967</v>
      </c>
      <c r="M109" s="3"/>
      <c r="N109" s="3"/>
      <c r="O109" s="3">
        <f t="shared" si="17"/>
        <v>58.073884749434967</v>
      </c>
      <c r="P109" s="3"/>
      <c r="Q109" s="12"/>
    </row>
    <row r="110" spans="1:17" ht="21" customHeight="1" x14ac:dyDescent="0.25">
      <c r="A110" s="26" t="s">
        <v>119</v>
      </c>
      <c r="B110" s="54">
        <f>B111</f>
        <v>2921615.34</v>
      </c>
      <c r="C110" s="27"/>
      <c r="D110" s="27"/>
      <c r="E110" s="27">
        <f>E111</f>
        <v>2921615.34</v>
      </c>
      <c r="F110" s="27"/>
      <c r="G110" s="50">
        <f>G111</f>
        <v>1150892.78</v>
      </c>
      <c r="H110" s="27"/>
      <c r="I110" s="27"/>
      <c r="J110" s="27">
        <f>J111</f>
        <v>1150892.78</v>
      </c>
      <c r="K110" s="27"/>
      <c r="L110" s="3">
        <f t="shared" si="17"/>
        <v>39.392344510348856</v>
      </c>
      <c r="M110" s="3"/>
      <c r="N110" s="3"/>
      <c r="O110" s="3">
        <f t="shared" si="17"/>
        <v>39.392344510348856</v>
      </c>
      <c r="P110" s="3"/>
      <c r="Q110" s="12"/>
    </row>
    <row r="111" spans="1:17" ht="15" customHeight="1" x14ac:dyDescent="0.25">
      <c r="A111" s="13" t="s">
        <v>120</v>
      </c>
      <c r="B111" s="53">
        <f>C111+D111+E111</f>
        <v>2921615.34</v>
      </c>
      <c r="C111" s="14"/>
      <c r="D111" s="14"/>
      <c r="E111" s="14">
        <v>2921615.34</v>
      </c>
      <c r="F111" s="14"/>
      <c r="G111" s="49">
        <f>SUM(H111:J111)</f>
        <v>1150892.78</v>
      </c>
      <c r="H111" s="14"/>
      <c r="I111" s="14"/>
      <c r="J111" s="14">
        <v>1150892.78</v>
      </c>
      <c r="K111" s="14"/>
      <c r="L111" s="3">
        <f t="shared" si="17"/>
        <v>39.392344510348856</v>
      </c>
      <c r="M111" s="3"/>
      <c r="N111" s="3"/>
      <c r="O111" s="3">
        <f t="shared" si="17"/>
        <v>39.392344510348856</v>
      </c>
      <c r="P111" s="3"/>
      <c r="Q111" s="12"/>
    </row>
    <row r="112" spans="1:17" ht="68.25" customHeight="1" x14ac:dyDescent="0.25">
      <c r="A112" s="1" t="s">
        <v>0</v>
      </c>
      <c r="B112" s="52">
        <v>7000000</v>
      </c>
      <c r="C112" s="2">
        <v>0</v>
      </c>
      <c r="D112" s="2">
        <v>0</v>
      </c>
      <c r="E112" s="2">
        <v>7000000</v>
      </c>
      <c r="F112" s="2">
        <v>0</v>
      </c>
      <c r="G112" s="48">
        <v>0</v>
      </c>
      <c r="H112" s="2">
        <v>0</v>
      </c>
      <c r="I112" s="2">
        <v>0</v>
      </c>
      <c r="J112" s="2">
        <v>0</v>
      </c>
      <c r="K112" s="2">
        <v>0</v>
      </c>
      <c r="L112" s="3">
        <f t="shared" si="17"/>
        <v>0</v>
      </c>
      <c r="M112" s="3"/>
      <c r="N112" s="3"/>
      <c r="O112" s="3">
        <f t="shared" si="17"/>
        <v>0</v>
      </c>
      <c r="P112" s="3"/>
      <c r="Q112" s="12"/>
    </row>
    <row r="113" spans="1:17" ht="48" customHeight="1" x14ac:dyDescent="0.25">
      <c r="A113" s="13" t="s">
        <v>1</v>
      </c>
      <c r="B113" s="53">
        <v>7000000</v>
      </c>
      <c r="C113" s="14">
        <v>0</v>
      </c>
      <c r="D113" s="14">
        <v>0</v>
      </c>
      <c r="E113" s="14">
        <v>7000000</v>
      </c>
      <c r="F113" s="14">
        <v>0</v>
      </c>
      <c r="G113" s="49">
        <v>0</v>
      </c>
      <c r="H113" s="14">
        <v>0</v>
      </c>
      <c r="I113" s="14">
        <v>0</v>
      </c>
      <c r="J113" s="14">
        <v>0</v>
      </c>
      <c r="K113" s="14">
        <v>0</v>
      </c>
      <c r="L113" s="3">
        <f t="shared" si="17"/>
        <v>0</v>
      </c>
      <c r="M113" s="3"/>
      <c r="N113" s="3"/>
      <c r="O113" s="3">
        <f t="shared" si="17"/>
        <v>0</v>
      </c>
      <c r="P113" s="3"/>
      <c r="Q113" s="12"/>
    </row>
    <row r="114" spans="1:17" ht="28.5" customHeight="1" x14ac:dyDescent="0.25">
      <c r="A114" s="29" t="s">
        <v>115</v>
      </c>
      <c r="B114" s="30">
        <f>B115</f>
        <v>11010544.91</v>
      </c>
      <c r="C114" s="31">
        <f t="shared" ref="C114:J114" si="20">C115</f>
        <v>10250817.300000001</v>
      </c>
      <c r="D114" s="31">
        <f t="shared" si="20"/>
        <v>209200.36</v>
      </c>
      <c r="E114" s="31">
        <f t="shared" si="20"/>
        <v>550527.25</v>
      </c>
      <c r="F114" s="31">
        <f t="shared" si="20"/>
        <v>0</v>
      </c>
      <c r="G114" s="32">
        <f t="shared" si="20"/>
        <v>3303163.48</v>
      </c>
      <c r="H114" s="31">
        <f t="shared" si="20"/>
        <v>3075245.19</v>
      </c>
      <c r="I114" s="31">
        <f t="shared" si="20"/>
        <v>62760.11</v>
      </c>
      <c r="J114" s="31">
        <f t="shared" si="20"/>
        <v>165158.18</v>
      </c>
      <c r="K114" s="31"/>
      <c r="L114" s="39">
        <f t="shared" si="17"/>
        <v>30.000000063575417</v>
      </c>
      <c r="M114" s="39">
        <f t="shared" si="17"/>
        <v>30</v>
      </c>
      <c r="N114" s="39">
        <f t="shared" si="17"/>
        <v>30.000000956021299</v>
      </c>
      <c r="O114" s="39">
        <f t="shared" si="17"/>
        <v>30.000000908220255</v>
      </c>
      <c r="P114" s="39"/>
      <c r="Q114" s="12"/>
    </row>
    <row r="115" spans="1:17" ht="26.25" customHeight="1" x14ac:dyDescent="0.25">
      <c r="A115" s="13" t="s">
        <v>116</v>
      </c>
      <c r="B115" s="53">
        <f>B116</f>
        <v>11010544.91</v>
      </c>
      <c r="C115" s="28">
        <f t="shared" ref="C115:J115" si="21">C116</f>
        <v>10250817.300000001</v>
      </c>
      <c r="D115" s="28">
        <f t="shared" si="21"/>
        <v>209200.36</v>
      </c>
      <c r="E115" s="28">
        <f t="shared" si="21"/>
        <v>550527.25</v>
      </c>
      <c r="F115" s="28">
        <f t="shared" si="21"/>
        <v>0</v>
      </c>
      <c r="G115" s="51">
        <f t="shared" si="21"/>
        <v>3303163.48</v>
      </c>
      <c r="H115" s="28">
        <f>H116</f>
        <v>3075245.19</v>
      </c>
      <c r="I115" s="28">
        <f>I116</f>
        <v>62760.11</v>
      </c>
      <c r="J115" s="28">
        <f t="shared" si="21"/>
        <v>165158.18</v>
      </c>
      <c r="K115" s="28"/>
      <c r="L115" s="3">
        <f t="shared" si="17"/>
        <v>30.000000063575417</v>
      </c>
      <c r="M115" s="3">
        <f t="shared" si="17"/>
        <v>30</v>
      </c>
      <c r="N115" s="3">
        <f t="shared" si="17"/>
        <v>30.000000956021299</v>
      </c>
      <c r="O115" s="3">
        <f t="shared" si="17"/>
        <v>30.000000908220255</v>
      </c>
      <c r="P115" s="3"/>
      <c r="Q115" s="12"/>
    </row>
    <row r="116" spans="1:17" ht="16.5" customHeight="1" x14ac:dyDescent="0.25">
      <c r="A116" s="13" t="s">
        <v>117</v>
      </c>
      <c r="B116" s="53">
        <f>SUM(C116:E116)</f>
        <v>11010544.91</v>
      </c>
      <c r="C116" s="28">
        <v>10250817.300000001</v>
      </c>
      <c r="D116" s="28">
        <v>209200.36</v>
      </c>
      <c r="E116" s="28">
        <v>550527.25</v>
      </c>
      <c r="F116" s="28"/>
      <c r="G116" s="51">
        <f>SUM(H116:J116)</f>
        <v>3303163.48</v>
      </c>
      <c r="H116" s="28">
        <v>3075245.19</v>
      </c>
      <c r="I116" s="33">
        <v>62760.11</v>
      </c>
      <c r="J116" s="28">
        <v>165158.18</v>
      </c>
      <c r="K116" s="28"/>
      <c r="L116" s="3">
        <f t="shared" si="17"/>
        <v>30.000000063575417</v>
      </c>
      <c r="M116" s="3">
        <f t="shared" si="17"/>
        <v>30</v>
      </c>
      <c r="N116" s="3">
        <f t="shared" si="17"/>
        <v>30.000000956021299</v>
      </c>
      <c r="O116" s="3">
        <f t="shared" si="17"/>
        <v>30.000000908220255</v>
      </c>
      <c r="P116" s="3"/>
      <c r="Q116" s="12"/>
    </row>
    <row r="117" spans="1:17" ht="15" customHeight="1" thickBot="1" x14ac:dyDescent="0.3">
      <c r="A117" s="22" t="s">
        <v>2</v>
      </c>
      <c r="B117" s="55">
        <v>320500</v>
      </c>
      <c r="C117" s="41">
        <v>171000</v>
      </c>
      <c r="D117" s="41">
        <v>0</v>
      </c>
      <c r="E117" s="41">
        <v>149500</v>
      </c>
      <c r="F117" s="41">
        <v>0</v>
      </c>
      <c r="G117" s="47">
        <v>301000</v>
      </c>
      <c r="H117" s="41">
        <v>171000</v>
      </c>
      <c r="I117" s="41">
        <v>0</v>
      </c>
      <c r="J117" s="41">
        <v>130000</v>
      </c>
      <c r="K117" s="41">
        <v>0</v>
      </c>
      <c r="L117" s="42">
        <f t="shared" si="17"/>
        <v>93.915756630265207</v>
      </c>
      <c r="M117" s="42">
        <f t="shared" si="17"/>
        <v>100</v>
      </c>
      <c r="N117" s="42"/>
      <c r="O117" s="42">
        <f t="shared" si="17"/>
        <v>86.956521739130437</v>
      </c>
      <c r="P117" s="42"/>
      <c r="Q117" s="12"/>
    </row>
    <row r="118" spans="1:17" ht="13.5" customHeight="1" thickBot="1" x14ac:dyDescent="0.3">
      <c r="A118" s="4" t="s">
        <v>3</v>
      </c>
      <c r="B118" s="56">
        <f>SUM(C118:F118)</f>
        <v>1238289744.79</v>
      </c>
      <c r="C118" s="43">
        <f>C8+C14+C17+C20+C27+C30+C37+C44+C53+C62+C82+C95+C101+C104+C117+C114</f>
        <v>69607317.75</v>
      </c>
      <c r="D118" s="43">
        <f t="shared" ref="D118:F118" si="22">D8+D14+D17+D20+D27+D30+D37+D44+D53+D62+D82+D95+D101+D104+D117+D114</f>
        <v>446417973.02000004</v>
      </c>
      <c r="E118" s="43">
        <f t="shared" si="22"/>
        <v>707389155.75</v>
      </c>
      <c r="F118" s="43">
        <f t="shared" si="22"/>
        <v>14875298.270000001</v>
      </c>
      <c r="G118" s="43">
        <f>SUM(H118:K118)</f>
        <v>586104098.2299999</v>
      </c>
      <c r="H118" s="43">
        <f>H8+H14+H17+H20+H27+H30+H37+H44+H53+H62+H82+H95+H101+H104+H117+H114</f>
        <v>37847989.719999999</v>
      </c>
      <c r="I118" s="43">
        <f t="shared" ref="I118:K118" si="23">I8+I14+I17+I20+I27+I30+I37+I44+I53+I62+I82+I95+I101+I104+I117+I114</f>
        <v>212806433.94</v>
      </c>
      <c r="J118" s="43">
        <f t="shared" si="23"/>
        <v>329231278.28999996</v>
      </c>
      <c r="K118" s="44">
        <f t="shared" si="23"/>
        <v>6218396.2799999993</v>
      </c>
      <c r="L118" s="45">
        <f t="shared" si="17"/>
        <v>47.331741274284447</v>
      </c>
      <c r="M118" s="45">
        <f t="shared" si="17"/>
        <v>54.37357873195738</v>
      </c>
      <c r="N118" s="45">
        <f t="shared" si="17"/>
        <v>47.669772903714616</v>
      </c>
      <c r="O118" s="45">
        <f t="shared" si="17"/>
        <v>46.541748005867696</v>
      </c>
      <c r="P118" s="46">
        <f t="shared" si="17"/>
        <v>41.803506505419463</v>
      </c>
      <c r="Q118" s="40"/>
    </row>
    <row r="119" spans="1:17" ht="12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</sheetData>
  <mergeCells count="12">
    <mergeCell ref="L4:P4"/>
    <mergeCell ref="B5:B6"/>
    <mergeCell ref="C5:F5"/>
    <mergeCell ref="G5:G6"/>
    <mergeCell ref="H5:K5"/>
    <mergeCell ref="L5:L6"/>
    <mergeCell ref="M5:P5"/>
    <mergeCell ref="A1:I1"/>
    <mergeCell ref="A2:I2"/>
    <mergeCell ref="A4:A6"/>
    <mergeCell ref="B4:F4"/>
    <mergeCell ref="G4:K4"/>
  </mergeCells>
  <pageMargins left="0.25" right="0.25" top="0.75" bottom="0.75" header="0.25" footer="0.2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2026-07-17T05:39:08Z</dcterms:created>
  <dcterms:modified xsi:type="dcterms:W3CDTF">2026-07-24T07:24:28Z</dcterms:modified>
</cp:coreProperties>
</file>